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Amortization" sheetId="2" state="visible" r:id="rId4"/>
    <sheet name="Proje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10" authorId="0">
      <text>
        <r>
          <rPr>
            <sz val="10"/>
            <rFont val="Arial"/>
            <family val="2"/>
          </rPr>
          <t xml:space="preserve">Lender + title + recording fees, typically 2%-4% of price.</t>
        </r>
      </text>
    </comment>
    <comment ref="C14" authorId="0">
      <text>
        <r>
          <rPr>
            <sz val="10"/>
            <rFont val="Arial"/>
            <family val="2"/>
          </rPr>
          <t xml:space="preserve">Investment property loans usually require 20%-25% down.</t>
        </r>
      </text>
    </comment>
    <comment ref="C17" authorId="0">
      <text>
        <r>
          <rPr>
            <sz val="10"/>
            <rFont val="Arial"/>
            <family val="2"/>
          </rPr>
          <t xml:space="preserve">Example rate only - not a quote. Investment-property rates run higher than owner-occupied.</t>
        </r>
      </text>
    </comment>
    <comment ref="C23" authorId="0">
      <text>
        <r>
          <rPr>
            <sz val="10"/>
            <rFont val="Arial"/>
            <family val="2"/>
          </rPr>
          <t xml:space="preserve">Laundry, parking, storage, pet rent, etc.</t>
        </r>
      </text>
    </comment>
    <comment ref="C24" authorId="0">
      <text>
        <r>
          <rPr>
            <sz val="10"/>
            <rFont val="Arial"/>
            <family val="2"/>
          </rPr>
          <t xml:space="preserve">Share of the year a unit sits empty. 5%-8% is common.</t>
        </r>
      </text>
    </comment>
    <comment ref="C28" authorId="0">
      <text>
        <r>
          <rPr>
            <sz val="10"/>
            <rFont val="Arial"/>
            <family val="2"/>
          </rPr>
          <t xml:space="preserve">Wisconsin property taxes vary widely by municipality.</t>
        </r>
      </text>
    </comment>
    <comment ref="C33" authorId="0">
      <text>
        <r>
          <rPr>
            <sz val="10"/>
            <rFont val="Arial"/>
            <family val="2"/>
          </rPr>
          <t xml:space="preserve">Savings for big-ticket items: roof, furnace, water heater.</t>
        </r>
      </text>
    </comment>
    <comment ref="C38" authorId="0">
      <text>
        <r>
          <rPr>
            <sz val="10"/>
            <rFont val="Arial"/>
            <family val="2"/>
          </rPr>
          <t xml:space="preserve">How much the property value grows each year.</t>
        </r>
      </text>
    </comment>
    <comment ref="C41" authorId="0">
      <text>
        <r>
          <rPr>
            <sz val="10"/>
            <rFont val="Arial"/>
            <family val="2"/>
          </rPr>
          <t xml:space="preserve">How long you plan to own before selling (1-30).</t>
        </r>
      </text>
    </comment>
    <comment ref="C42" authorId="0">
      <text>
        <r>
          <rPr>
            <sz val="10"/>
            <rFont val="Arial"/>
            <family val="2"/>
          </rPr>
          <t xml:space="preserve">Agent commissions + transfer taxes + closing, typically 6%-8%.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12" authorId="0">
      <text>
        <r>
          <rPr>
            <sz val="10"/>
            <rFont val="Arial"/>
            <family val="2"/>
          </rPr>
          <t xml:space="preserve">Type the month of your first payment.</t>
        </r>
      </text>
    </comment>
    <comment ref="D13" authorId="0">
      <text>
        <r>
          <rPr>
            <sz val="10"/>
            <rFont val="Arial"/>
            <family val="2"/>
          </rPr>
          <t xml:space="preserve">Type any extra amount you'd pay toward principal each month. Set to 0 for a standard schedule.</t>
        </r>
      </text>
    </comment>
  </commentList>
</comments>
</file>

<file path=xl/sharedStrings.xml><?xml version="1.0" encoding="utf-8"?>
<sst xmlns="http://schemas.openxmlformats.org/spreadsheetml/2006/main" count="136" uniqueCount="123">
  <si>
    <t xml:space="preserve">REFINED MORTGAGE GROUP</t>
  </si>
  <si>
    <t xml:space="preserve">Real Estate Investment Calculator</t>
  </si>
  <si>
    <t xml:space="preserve">Ethan Brooks  ·  414-488-0438  ·  ethan@trustrefined.com  ·  trustrefined.com</t>
  </si>
  <si>
    <t xml:space="preserve">How to use:  type your numbers in the white boxes outlined in green. Everything else updates automatically. Open the Amortization and Projections tabs for the full schedules.</t>
  </si>
  <si>
    <t xml:space="preserve">PROPERTY &amp; PURCHASE</t>
  </si>
  <si>
    <t xml:space="preserve">FINANCING SUMMARY</t>
  </si>
  <si>
    <t xml:space="preserve">Purchase Price</t>
  </si>
  <si>
    <t xml:space="preserve">Loan Amount</t>
  </si>
  <si>
    <t xml:space="preserve">Purchase price minus down payment</t>
  </si>
  <si>
    <t xml:space="preserve">Closing Costs (% of price)</t>
  </si>
  <si>
    <t xml:space="preserve">Down Payment</t>
  </si>
  <si>
    <t xml:space="preserve">Estimated Repairs / Rehab ($)</t>
  </si>
  <si>
    <t xml:space="preserve">Monthly Payment (P&amp;I)</t>
  </si>
  <si>
    <t xml:space="preserve">Principal &amp; interest only</t>
  </si>
  <si>
    <t xml:space="preserve">Total Cash to Close</t>
  </si>
  <si>
    <t xml:space="preserve">Down payment + closing costs + rehab</t>
  </si>
  <si>
    <t xml:space="preserve">FINANCING</t>
  </si>
  <si>
    <t xml:space="preserve">Down Payment (%)</t>
  </si>
  <si>
    <t xml:space="preserve">MONTHLY CASH FLOW</t>
  </si>
  <si>
    <t xml:space="preserve">Down Payment ($)</t>
  </si>
  <si>
    <t xml:space="preserve">Effective Income</t>
  </si>
  <si>
    <t xml:space="preserve">Operating Expenses</t>
  </si>
  <si>
    <t xml:space="preserve">Taxes, insurance, mgmt, maintenance, reserves</t>
  </si>
  <si>
    <t xml:space="preserve">Interest Rate (APR)</t>
  </si>
  <si>
    <t xml:space="preserve">Net Operating Income (NOI)</t>
  </si>
  <si>
    <t xml:space="preserve">Income after expenses, before the mortgage</t>
  </si>
  <si>
    <t xml:space="preserve">Loan Term (years)</t>
  </si>
  <si>
    <t xml:space="preserve">Mortgage (P&amp;I)</t>
  </si>
  <si>
    <t xml:space="preserve">Monthly Cash Flow</t>
  </si>
  <si>
    <t xml:space="preserve">What lands in your pocket each month</t>
  </si>
  <si>
    <t xml:space="preserve">Annual Cash Flow</t>
  </si>
  <si>
    <t xml:space="preserve">RENTAL INCOME  —  MONTHLY</t>
  </si>
  <si>
    <t xml:space="preserve">Gross Monthly Rent</t>
  </si>
  <si>
    <t xml:space="preserve">KEY RETURNS  (YEAR 1)</t>
  </si>
  <si>
    <t xml:space="preserve">Other Monthly Income</t>
  </si>
  <si>
    <t xml:space="preserve">Cap Rate</t>
  </si>
  <si>
    <t xml:space="preserve">Annual NOI / price - income yield, ignores the loan</t>
  </si>
  <si>
    <t xml:space="preserve">Vacancy Rate (%)</t>
  </si>
  <si>
    <t xml:space="preserve">Cash-on-Cash Return</t>
  </si>
  <si>
    <t xml:space="preserve">Annual cash flow / cash invested</t>
  </si>
  <si>
    <t xml:space="preserve">Effective Monthly Income</t>
  </si>
  <si>
    <t xml:space="preserve">DSCR (Debt Coverage)</t>
  </si>
  <si>
    <t xml:space="preserve">NOI / mortgage. Lenders like 1.0x or higher</t>
  </si>
  <si>
    <t xml:space="preserve">Gross Rent Multiplier</t>
  </si>
  <si>
    <t xml:space="preserve">Price / annual rent. Lower is better</t>
  </si>
  <si>
    <t xml:space="preserve">OPERATING EXPENSES</t>
  </si>
  <si>
    <t xml:space="preserve">1% Rule</t>
  </si>
  <si>
    <t xml:space="preserve">Monthly rent / price. Aim for 1% or more</t>
  </si>
  <si>
    <t xml:space="preserve">Property Taxes (per year)</t>
  </si>
  <si>
    <t xml:space="preserve">Total Return (Year 1)</t>
  </si>
  <si>
    <t xml:space="preserve">Cash flow + appreciation + loan paydown</t>
  </si>
  <si>
    <t xml:space="preserve">Insurance (per year)</t>
  </si>
  <si>
    <t xml:space="preserve">HOA / Condo Dues (per month)</t>
  </si>
  <si>
    <t xml:space="preserve">PROJECTED AT END OF HOLD</t>
  </si>
  <si>
    <t xml:space="preserve">Property Management (% of rent)</t>
  </si>
  <si>
    <t xml:space="preserve">Repairs &amp; Maintenance (% of rent)</t>
  </si>
  <si>
    <t xml:space="preserve">Projected Property Value</t>
  </si>
  <si>
    <t xml:space="preserve">CapEx Reserve (% of rent)</t>
  </si>
  <si>
    <t xml:space="preserve">Loan Balance</t>
  </si>
  <si>
    <t xml:space="preserve">Other Expenses (per month)</t>
  </si>
  <si>
    <t xml:space="preserve">Equity</t>
  </si>
  <si>
    <t xml:space="preserve">Total Monthly Expenses</t>
  </si>
  <si>
    <t xml:space="preserve">Net Proceeds if Sold</t>
  </si>
  <si>
    <t xml:space="preserve">Sale price minus selling costs and loan payoff</t>
  </si>
  <si>
    <t xml:space="preserve">Cumulative Cash Flow</t>
  </si>
  <si>
    <t xml:space="preserve">All cash flow collected over the hold</t>
  </si>
  <si>
    <t xml:space="preserve">GROWTH &amp; EXIT ASSUMPTIONS</t>
  </si>
  <si>
    <t xml:space="preserve">Total Profit</t>
  </si>
  <si>
    <t xml:space="preserve">Cash flow + sale proceeds - cash invested</t>
  </si>
  <si>
    <t xml:space="preserve">Annual Appreciation (%)</t>
  </si>
  <si>
    <t xml:space="preserve">Avg Annual Return</t>
  </si>
  <si>
    <t xml:space="preserve">Total profit / cash invested / years</t>
  </si>
  <si>
    <t xml:space="preserve">Annual Rent Growth (%)</t>
  </si>
  <si>
    <t xml:space="preserve">Internal Rate of Return (IRR)</t>
  </si>
  <si>
    <t xml:space="preserve">Annualized return over the whole hold</t>
  </si>
  <si>
    <t xml:space="preserve">Annual Expense Growth (%)</t>
  </si>
  <si>
    <t xml:space="preserve">Hold Period (years)</t>
  </si>
  <si>
    <t xml:space="preserve">Selling Costs at Sale (%)</t>
  </si>
  <si>
    <t xml:space="preserve">Plan your next investment with Refined Mortgage Group  ·  Ethan Brooks, Mortgage Advisor</t>
  </si>
  <si>
    <t xml:space="preserve">Schedule:  calendly.com/ethan-brooks/15min      Apply:  mtgpro.co/dr/c/nroce      trustrefined.com</t>
  </si>
  <si>
    <t xml:space="preserve">Refined Mortgage Group is an independent branch of Fairway Independent Mortgage Corporation. Ethan Brooks, NMLS #1639987  |  Fairway Corporate NMLS #2289.  Equal Housing Opportunity. This calculator is provided for educational and illustrative purposes only. It is not a commitment to lend, an offer of credit, financial or investment advice, or a guarantee of future performance. All figures are estimates and actual results will vary.</t>
  </si>
  <si>
    <t xml:space="preserve">Loan Amortization &amp; Payoff Accelerator</t>
  </si>
  <si>
    <t xml:space="preserve">Driven by your Calculator inputs — add an extra monthly principal payment to see the impact</t>
  </si>
  <si>
    <t xml:space="preserve">LOAN SUMMARY  &amp;  PAYOFF ACCELERATOR</t>
  </si>
  <si>
    <t xml:space="preserve">Months to Payoff</t>
  </si>
  <si>
    <t xml:space="preserve">Payoff Date</t>
  </si>
  <si>
    <t xml:space="preserve">Term (years)</t>
  </si>
  <si>
    <t xml:space="preserve">Time Saved vs Term</t>
  </si>
  <si>
    <t xml:space="preserve">Total Interest Paid</t>
  </si>
  <si>
    <t xml:space="preserve">Loan Start Date</t>
  </si>
  <si>
    <t xml:space="preserve">Interest Saved</t>
  </si>
  <si>
    <t xml:space="preserve">Extra Monthly Principal</t>
  </si>
  <si>
    <t xml:space="preserve">Total Out of Pocket</t>
  </si>
  <si>
    <t xml:space="preserve">Payment #</t>
  </si>
  <si>
    <t xml:space="preserve">Date</t>
  </si>
  <si>
    <t xml:space="preserve">Beginning Balance</t>
  </si>
  <si>
    <t xml:space="preserve">Payment (P&amp;I)</t>
  </si>
  <si>
    <t xml:space="preserve">Extra Principal</t>
  </si>
  <si>
    <t xml:space="preserve">Principal</t>
  </si>
  <si>
    <t xml:space="preserve">Interest</t>
  </si>
  <si>
    <t xml:space="preserve">Ending Balance</t>
  </si>
  <si>
    <t xml:space="preserve">Cumulative Interest</t>
  </si>
  <si>
    <t xml:space="preserve">Refined Mortgage Group, an independent branch of Fairway Independent Mortgage Corporation  ·  NMLS #1639987 / #2289  ·  Equal Housing Opportunity  ·  Figures are estimates for illustration only and are not a commitment to lend.</t>
  </si>
  <si>
    <t xml:space="preserve">Year-by-Year Projection</t>
  </si>
  <si>
    <t xml:space="preserve">Appreciation, equity build, and cash flow based on your Calculator inputs</t>
  </si>
  <si>
    <t xml:space="preserve">A full projection through year 30. Your Hold Period (set on the Calculator) marks your planned sale — highlighted below — and drives the IRR and the figures shown on the Calculator tab.</t>
  </si>
  <si>
    <t xml:space="preserve">Year</t>
  </si>
  <si>
    <t xml:space="preserve">Property Value</t>
  </si>
  <si>
    <t xml:space="preserve">Gross Rent</t>
  </si>
  <si>
    <t xml:space="preserve">Vacancy Loss</t>
  </si>
  <si>
    <t xml:space="preserve">Operating Exp.</t>
  </si>
  <si>
    <t xml:space="preserve">NOI</t>
  </si>
  <si>
    <t xml:space="preserve">Debt Service</t>
  </si>
  <si>
    <t xml:space="preserve">Cash Flow</t>
  </si>
  <si>
    <t xml:space="preserve">Investor Cash Flow (for IRR)</t>
  </si>
  <si>
    <t xml:space="preserve">SUMMARY  (feeds the Calculator tab)</t>
  </si>
  <si>
    <t xml:space="preserve">End-of-Hold Property Value</t>
  </si>
  <si>
    <t xml:space="preserve">End-of-Hold Loan Balance</t>
  </si>
  <si>
    <t xml:space="preserve">End-of-Hold Equity</t>
  </si>
  <si>
    <t xml:space="preserve">Net Sale Proceeds</t>
  </si>
  <si>
    <t xml:space="preserve">Cumulative Cash Flow (through hold)</t>
  </si>
  <si>
    <t xml:space="preserve">Year-1 Principal Paydown</t>
  </si>
  <si>
    <t xml:space="preserve">Average Annual Return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</si>
</sst>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"/>
    <numFmt numFmtId="166" formatCode="0.0%"/>
    <numFmt numFmtId="167" formatCode="0.00%"/>
    <numFmt numFmtId="168" formatCode="0"/>
    <numFmt numFmtId="169" formatCode="\$#,##0;[RED]&quot;($&quot;#,##0\)"/>
    <numFmt numFmtId="170" formatCode="0.00\x"/>
    <numFmt numFmtId="171" formatCode="0.0"/>
    <numFmt numFmtId="172" formatCode="mmm\ yyyy"/>
    <numFmt numFmtId="173" formatCode="0.0&quot; yrs&quot;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EEF5E5"/>
      <name val="Arial"/>
      <family val="0"/>
      <charset val="1"/>
    </font>
    <font>
      <sz val="9"/>
      <color rgb="FFD8E4CC"/>
      <name val="Arial"/>
      <family val="0"/>
      <charset val="1"/>
    </font>
    <font>
      <i val="true"/>
      <sz val="9"/>
      <color rgb="FF5C7A6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F2A24"/>
      <name val="Arial"/>
      <family val="0"/>
      <charset val="1"/>
    </font>
    <font>
      <b val="true"/>
      <sz val="10"/>
      <color rgb="FF14361F"/>
      <name val="Arial"/>
      <family val="0"/>
      <charset val="1"/>
    </font>
    <font>
      <i val="true"/>
      <sz val="8.5"/>
      <color rgb="FF5C7A65"/>
      <name val="Arial"/>
      <family val="0"/>
      <charset val="1"/>
    </font>
    <font>
      <b val="true"/>
      <sz val="10"/>
      <color rgb="FF053A2A"/>
      <name val="Arial"/>
      <family val="0"/>
      <charset val="1"/>
    </font>
    <font>
      <b val="true"/>
      <sz val="13"/>
      <color rgb="FF06694A"/>
      <name val="Arial"/>
      <family val="0"/>
      <charset val="1"/>
    </font>
    <font>
      <b val="true"/>
      <sz val="11"/>
      <color rgb="FF053A2A"/>
      <name val="Arial"/>
      <family val="0"/>
      <charset val="1"/>
    </font>
    <font>
      <b val="true"/>
      <sz val="8.5"/>
      <color rgb="FF06694A"/>
      <name val="Arial"/>
      <family val="0"/>
      <charset val="1"/>
    </font>
    <font>
      <sz val="8"/>
      <color rgb="FF5C7A65"/>
      <name val="Arial"/>
      <family val="0"/>
      <charset val="1"/>
    </font>
    <font>
      <sz val="10"/>
      <name val="Arial"/>
      <family val="2"/>
    </font>
    <font>
      <b val="true"/>
      <sz val="9.5"/>
      <color rgb="FFFFFFFF"/>
      <name val="Arial"/>
      <family val="0"/>
      <charset val="1"/>
    </font>
    <font>
      <sz val="9.5"/>
      <color rgb="FF1F2A24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6694A"/>
        <bgColor rgb="FF008080"/>
      </patternFill>
    </fill>
    <fill>
      <patternFill patternType="solid">
        <fgColor rgb="FF82C341"/>
        <bgColor rgb="FF969696"/>
      </patternFill>
    </fill>
    <fill>
      <patternFill patternType="solid">
        <fgColor rgb="FFF8F4ED"/>
        <bgColor rgb="FFEEF5E5"/>
      </patternFill>
    </fill>
    <fill>
      <patternFill patternType="solid">
        <fgColor rgb="FFFFFFFF"/>
        <bgColor rgb="FFF8F4ED"/>
      </patternFill>
    </fill>
    <fill>
      <patternFill patternType="solid">
        <fgColor rgb="FFEEF5E5"/>
        <bgColor rgb="FFF8F4E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06694A"/>
      </left>
      <right style="thin">
        <color rgb="FF06694A"/>
      </right>
      <top style="thin">
        <color rgb="FF06694A"/>
      </top>
      <bottom style="thin">
        <color rgb="FF06694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1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9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053A2A"/>
        <sz val="9"/>
      </font>
      <fill>
        <patternFill>
          <bgColor rgb="FFDCEFC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694A"/>
      <rgbColor rgb="FFC0C0C0"/>
      <rgbColor rgb="FF878787"/>
      <rgbColor rgb="FF9999FF"/>
      <rgbColor rgb="FF993366"/>
      <rgbColor rgb="FFF8F4ED"/>
      <rgbColor rgb="FFEEF5E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4CC"/>
      <rgbColor rgb="FFDCEFC8"/>
      <rgbColor rgb="FFFFFF99"/>
      <rgbColor rgb="FF99CCFF"/>
      <rgbColor rgb="FFFF99CC"/>
      <rgbColor rgb="FFCC99FF"/>
      <rgbColor rgb="FFFFCC99"/>
      <rgbColor rgb="FF3366FF"/>
      <rgbColor rgb="FF33CCCC"/>
      <rgbColor rgb="FF82C341"/>
      <rgbColor rgb="FFFFCC00"/>
      <rgbColor rgb="FFFF9900"/>
      <rgbColor rgb="FFFF6600"/>
      <rgbColor rgb="FF5C7A65"/>
      <rgbColor rgb="FF969696"/>
      <rgbColor rgb="FF003366"/>
      <rgbColor rgb="FF339966"/>
      <rgbColor rgb="FF053A2A"/>
      <rgbColor rgb="FF14361F"/>
      <rgbColor rgb="FFC0392B"/>
      <rgbColor rgb="FF993366"/>
      <rgbColor rgb="FF333399"/>
      <rgbColor rgb="FF1F2A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Property Value, Loan Balance &amp; Equity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Projections!C8</c:f>
              <c:strCache>
                <c:ptCount val="1"/>
                <c:pt idx="0">
                  <c:v>Property Value</c:v>
                </c:pt>
              </c:strCache>
            </c:strRef>
          </c:tx>
          <c:spPr>
            <a:solidFill>
              <a:srgbClr val="06694a"/>
            </a:solidFill>
            <a:ln w="25920">
              <a:solidFill>
                <a:srgbClr val="06694a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Projections!$B$9:$B$39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Projections!$C$9:$C$39</c:f>
              <c:numCache>
                <c:formatCode>\$#,##0</c:formatCode>
                <c:ptCount val="31"/>
                <c:pt idx="0">
                  <c:v>285000</c:v>
                </c:pt>
                <c:pt idx="1">
                  <c:v>293550</c:v>
                </c:pt>
                <c:pt idx="2">
                  <c:v>302356.5</c:v>
                </c:pt>
                <c:pt idx="3">
                  <c:v>311427.195</c:v>
                </c:pt>
                <c:pt idx="4">
                  <c:v>320770.01085</c:v>
                </c:pt>
                <c:pt idx="5">
                  <c:v>330393.1111755</c:v>
                </c:pt>
                <c:pt idx="6">
                  <c:v>340304.904510765</c:v>
                </c:pt>
                <c:pt idx="7">
                  <c:v>350514.051646088</c:v>
                </c:pt>
                <c:pt idx="8">
                  <c:v>361029.473195471</c:v>
                </c:pt>
                <c:pt idx="9">
                  <c:v>371860.357391335</c:v>
                </c:pt>
                <c:pt idx="10">
                  <c:v>383016.168113075</c:v>
                </c:pt>
                <c:pt idx="11">
                  <c:v>394506.653156467</c:v>
                </c:pt>
                <c:pt idx="12">
                  <c:v>406341.852751161</c:v>
                </c:pt>
                <c:pt idx="13">
                  <c:v>418532.108333696</c:v>
                </c:pt>
                <c:pt idx="14">
                  <c:v>431088.071583707</c:v>
                </c:pt>
                <c:pt idx="15">
                  <c:v>444020.713731218</c:v>
                </c:pt>
                <c:pt idx="16">
                  <c:v>457341.335143155</c:v>
                </c:pt>
                <c:pt idx="17">
                  <c:v>471061.575197449</c:v>
                </c:pt>
                <c:pt idx="18">
                  <c:v>485193.422453373</c:v>
                </c:pt>
                <c:pt idx="19">
                  <c:v>499749.225126974</c:v>
                </c:pt>
                <c:pt idx="20">
                  <c:v>514741.701880783</c:v>
                </c:pt>
                <c:pt idx="21">
                  <c:v>530183.952937207</c:v>
                </c:pt>
                <c:pt idx="22">
                  <c:v>546089.471525323</c:v>
                </c:pt>
                <c:pt idx="23">
                  <c:v>562472.155671083</c:v>
                </c:pt>
                <c:pt idx="24">
                  <c:v>579346.320341215</c:v>
                </c:pt>
                <c:pt idx="25">
                  <c:v>596726.709951452</c:v>
                </c:pt>
                <c:pt idx="26">
                  <c:v>614628.511249995</c:v>
                </c:pt>
                <c:pt idx="27">
                  <c:v>633067.366587495</c:v>
                </c:pt>
                <c:pt idx="28">
                  <c:v>652059.38758512</c:v>
                </c:pt>
                <c:pt idx="29">
                  <c:v>671621.169212674</c:v>
                </c:pt>
                <c:pt idx="30">
                  <c:v>691769.804289054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Projections!D8</c:f>
              <c:strCache>
                <c:ptCount val="1"/>
                <c:pt idx="0">
                  <c:v>Loan Balance</c:v>
                </c:pt>
              </c:strCache>
            </c:strRef>
          </c:tx>
          <c:spPr>
            <a:solidFill>
              <a:srgbClr val="c0392b"/>
            </a:solidFill>
            <a:ln w="25920">
              <a:solidFill>
                <a:srgbClr val="c0392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Projections!$B$9:$B$39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Projections!$D$9:$D$39</c:f>
              <c:numCache>
                <c:formatCode>\$#,##0</c:formatCode>
                <c:ptCount val="31"/>
                <c:pt idx="0">
                  <c:v>213750</c:v>
                </c:pt>
                <c:pt idx="1">
                  <c:v>211471.963533414</c:v>
                </c:pt>
                <c:pt idx="2">
                  <c:v>209035.312088224</c:v>
                </c:pt>
                <c:pt idx="3">
                  <c:v>206429.001630762</c:v>
                </c:pt>
                <c:pt idx="4">
                  <c:v>203641.21915408</c:v>
                </c:pt>
                <c:pt idx="5">
                  <c:v>200659.329135936</c:v>
                </c:pt>
                <c:pt idx="6">
                  <c:v>197469.816268745</c:v>
                </c:pt>
                <c:pt idx="7">
                  <c:v>194058.224201941</c:v>
                </c:pt>
                <c:pt idx="8">
                  <c:v>190409.090019102</c:v>
                </c:pt>
                <c:pt idx="9">
                  <c:v>186505.874152838</c:v>
                </c:pt>
                <c:pt idx="10">
                  <c:v>182330.885419811</c:v>
                </c:pt>
                <c:pt idx="11">
                  <c:v>177865.200836094</c:v>
                </c:pt>
                <c:pt idx="12">
                  <c:v>173088.579849431</c:v>
                </c:pt>
                <c:pt idx="13">
                  <c:v>167979.372599682</c:v>
                </c:pt>
                <c:pt idx="14">
                  <c:v>162514.421791615</c:v>
                </c:pt>
                <c:pt idx="15">
                  <c:v>156668.957735316</c:v>
                </c:pt>
                <c:pt idx="16">
                  <c:v>150416.486078472</c:v>
                </c:pt>
                <c:pt idx="17">
                  <c:v>143728.667721688</c:v>
                </c:pt>
                <c:pt idx="18">
                  <c:v>136575.190372554</c:v>
                </c:pt>
                <c:pt idx="19">
                  <c:v>128923.631156287</c:v>
                </c:pt>
                <c:pt idx="20">
                  <c:v>120739.309660234</c:v>
                </c:pt>
                <c:pt idx="21">
                  <c:v>111985.130746171</c:v>
                </c:pt>
                <c:pt idx="22">
                  <c:v>102621.416417941</c:v>
                </c:pt>
                <c:pt idx="23">
                  <c:v>92605.725982389</c:v>
                </c:pt>
                <c:pt idx="24">
                  <c:v>81892.6636884671</c:v>
                </c:pt>
                <c:pt idx="25">
                  <c:v>70433.6729726542</c:v>
                </c:pt>
                <c:pt idx="26">
                  <c:v>58176.8163781038</c:v>
                </c:pt>
                <c:pt idx="27">
                  <c:v>45066.5401500182</c:v>
                </c:pt>
                <c:pt idx="28">
                  <c:v>31043.4224402846</c:v>
                </c:pt>
                <c:pt idx="29">
                  <c:v>16043.9039801187</c:v>
                </c:pt>
                <c:pt idx="3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Projections!E8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82c341"/>
            </a:solidFill>
            <a:ln w="25920">
              <a:solidFill>
                <a:srgbClr val="82c34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Projections!$B$9:$B$39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Projections!$E$9:$E$39</c:f>
              <c:numCache>
                <c:formatCode>\$#,##0</c:formatCode>
                <c:ptCount val="31"/>
                <c:pt idx="0">
                  <c:v>71250</c:v>
                </c:pt>
                <c:pt idx="1">
                  <c:v>82078.0364665859</c:v>
                </c:pt>
                <c:pt idx="2">
                  <c:v>93321.1879117756</c:v>
                </c:pt>
                <c:pt idx="3">
                  <c:v>104998.193369238</c:v>
                </c:pt>
                <c:pt idx="4">
                  <c:v>117128.79169592</c:v>
                </c:pt>
                <c:pt idx="5">
                  <c:v>129733.782039564</c:v>
                </c:pt>
                <c:pt idx="6">
                  <c:v>142835.08824202</c:v>
                </c:pt>
                <c:pt idx="7">
                  <c:v>156455.827444147</c:v>
                </c:pt>
                <c:pt idx="8">
                  <c:v>170620.383176369</c:v>
                </c:pt>
                <c:pt idx="9">
                  <c:v>185354.483238497</c:v>
                </c:pt>
                <c:pt idx="10">
                  <c:v>200685.282693263</c:v>
                </c:pt>
                <c:pt idx="11">
                  <c:v>216641.452320373</c:v>
                </c:pt>
                <c:pt idx="12">
                  <c:v>233253.27290173</c:v>
                </c:pt>
                <c:pt idx="13">
                  <c:v>250552.735734014</c:v>
                </c:pt>
                <c:pt idx="14">
                  <c:v>268573.649792092</c:v>
                </c:pt>
                <c:pt idx="15">
                  <c:v>287351.755995902</c:v>
                </c:pt>
                <c:pt idx="16">
                  <c:v>306924.849064683</c:v>
                </c:pt>
                <c:pt idx="17">
                  <c:v>327332.907475761</c:v>
                </c:pt>
                <c:pt idx="18">
                  <c:v>348618.232080819</c:v>
                </c:pt>
                <c:pt idx="19">
                  <c:v>370825.593970687</c:v>
                </c:pt>
                <c:pt idx="20">
                  <c:v>394002.392220549</c:v>
                </c:pt>
                <c:pt idx="21">
                  <c:v>418198.822191036</c:v>
                </c:pt>
                <c:pt idx="22">
                  <c:v>443468.055107382</c:v>
                </c:pt>
                <c:pt idx="23">
                  <c:v>469866.429688694</c:v>
                </c:pt>
                <c:pt idx="24">
                  <c:v>497453.656652748</c:v>
                </c:pt>
                <c:pt idx="25">
                  <c:v>526293.036978797</c:v>
                </c:pt>
                <c:pt idx="26">
                  <c:v>556451.694871891</c:v>
                </c:pt>
                <c:pt idx="27">
                  <c:v>588000.826437477</c:v>
                </c:pt>
                <c:pt idx="28">
                  <c:v>621015.965144835</c:v>
                </c:pt>
                <c:pt idx="29">
                  <c:v>655577.265232555</c:v>
                </c:pt>
                <c:pt idx="30">
                  <c:v>691769.804289054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455395"/>
        <c:axId val="56950018"/>
      </c:lineChart>
      <c:catAx>
        <c:axId val="204553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950018"/>
        <c:crosses val="autoZero"/>
        <c:auto val="1"/>
        <c:lblAlgn val="ctr"/>
        <c:lblOffset val="100"/>
        <c:noMultiLvlLbl val="0"/>
      </c:catAx>
      <c:valAx>
        <c:axId val="56950018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45539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Annual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Projections!K8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rgbClr val="06694a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Projections!$B$9:$B$39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Projections!$K$9:$K$39</c:f>
              <c:numCache>
                <c:formatCode>\$#,##0;[RED]"($"#,##0\)</c:formatCode>
                <c:ptCount val="31"/>
                <c:pt idx="0">
                  <c:v>0</c:v>
                </c:pt>
                <c:pt idx="1">
                  <c:v>2835.45882302528</c:v>
                </c:pt>
                <c:pt idx="2">
                  <c:v>3224.89882302528</c:v>
                </c:pt>
                <c:pt idx="3">
                  <c:v>3622.12762302528</c:v>
                </c:pt>
                <c:pt idx="4">
                  <c:v>4027.30099902528</c:v>
                </c:pt>
                <c:pt idx="5">
                  <c:v>4440.57784254528</c:v>
                </c:pt>
                <c:pt idx="6">
                  <c:v>4862.12022293567</c:v>
                </c:pt>
                <c:pt idx="7">
                  <c:v>5292.09345093388</c:v>
                </c:pt>
                <c:pt idx="8">
                  <c:v>5730.66614349206</c:v>
                </c:pt>
                <c:pt idx="9">
                  <c:v>6178.01028990139</c:v>
                </c:pt>
                <c:pt idx="10">
                  <c:v>6634.30131923891</c:v>
                </c:pt>
                <c:pt idx="11">
                  <c:v>7099.71816916319</c:v>
                </c:pt>
                <c:pt idx="12">
                  <c:v>7574.44335608595</c:v>
                </c:pt>
                <c:pt idx="13">
                  <c:v>8058.66304674716</c:v>
                </c:pt>
                <c:pt idx="14">
                  <c:v>8552.5671312216</c:v>
                </c:pt>
                <c:pt idx="15">
                  <c:v>9056.34929738553</c:v>
                </c:pt>
                <c:pt idx="16">
                  <c:v>9570.20710687274</c:v>
                </c:pt>
                <c:pt idx="17">
                  <c:v>10094.3420725497</c:v>
                </c:pt>
                <c:pt idx="18">
                  <c:v>10628.9597375402</c:v>
                </c:pt>
                <c:pt idx="19">
                  <c:v>11174.2697558305</c:v>
                </c:pt>
                <c:pt idx="20">
                  <c:v>11730.4859744866</c:v>
                </c:pt>
                <c:pt idx="21">
                  <c:v>12297.8265175158</c:v>
                </c:pt>
                <c:pt idx="22">
                  <c:v>12876.5138714056</c:v>
                </c:pt>
                <c:pt idx="23">
                  <c:v>13466.7749723732</c:v>
                </c:pt>
                <c:pt idx="24">
                  <c:v>14068.8412953602</c:v>
                </c:pt>
                <c:pt idx="25">
                  <c:v>14682.9489448069</c:v>
                </c:pt>
                <c:pt idx="26">
                  <c:v>15309.3387472425</c:v>
                </c:pt>
                <c:pt idx="27">
                  <c:v>15948.2563457269</c:v>
                </c:pt>
                <c:pt idx="28">
                  <c:v>16599.9522961809</c:v>
                </c:pt>
                <c:pt idx="29">
                  <c:v>17264.682165644</c:v>
                </c:pt>
                <c:pt idx="30">
                  <c:v>17942.7066324964</c:v>
                </c:pt>
              </c:numCache>
            </c:numRef>
          </c:val>
        </c:ser>
        <c:gapWidth val="150"/>
        <c:overlap val="0"/>
        <c:axId val="4288647"/>
        <c:axId val="83382185"/>
      </c:barChart>
      <c:catAx>
        <c:axId val="42886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382185"/>
        <c:crosses val="autoZero"/>
        <c:auto val="1"/>
        <c:lblAlgn val="ctr"/>
        <c:lblOffset val="100"/>
        <c:noMultiLvlLbl val="0"/>
      </c:catAx>
      <c:valAx>
        <c:axId val="8338218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8864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52</xdr:row>
      <xdr:rowOff>0</xdr:rowOff>
    </xdr:from>
    <xdr:to>
      <xdr:col>7</xdr:col>
      <xdr:colOff>762840</xdr:colOff>
      <xdr:row>67</xdr:row>
      <xdr:rowOff>93960</xdr:rowOff>
    </xdr:to>
    <xdr:graphicFrame>
      <xdr:nvGraphicFramePr>
        <xdr:cNvPr id="0" name="Chart 1"/>
        <xdr:cNvGraphicFramePr/>
      </xdr:nvGraphicFramePr>
      <xdr:xfrm>
        <a:off x="141120" y="10039320"/>
        <a:ext cx="6119640" cy="295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52</xdr:row>
      <xdr:rowOff>0</xdr:rowOff>
    </xdr:from>
    <xdr:to>
      <xdr:col>12</xdr:col>
      <xdr:colOff>161280</xdr:colOff>
      <xdr:row>67</xdr:row>
      <xdr:rowOff>93960</xdr:rowOff>
    </xdr:to>
    <xdr:graphicFrame>
      <xdr:nvGraphicFramePr>
        <xdr:cNvPr id="1" name="Chart 2"/>
        <xdr:cNvGraphicFramePr/>
      </xdr:nvGraphicFramePr>
      <xdr:xfrm>
        <a:off x="6555240" y="10039320"/>
        <a:ext cx="4319640" cy="295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5"/>
    <col collapsed="false" customWidth="true" hidden="false" outlineLevel="0" max="4" min="4" style="0" width="2"/>
    <col collapsed="false" customWidth="true" hidden="false" outlineLevel="0" max="5" min="5" style="0" width="32"/>
    <col collapsed="false" customWidth="true" hidden="false" outlineLevel="0" max="6" min="6" style="0" width="15"/>
    <col collapsed="false" customWidth="true" hidden="false" outlineLevel="0" max="7" min="7" style="0" width="30"/>
    <col collapsed="false" customWidth="true" hidden="false" outlineLevel="0" max="8" min="8" style="0" width="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4.5" hidden="false" customHeight="true" outlineLevel="0" collapsed="false">
      <c r="A4" s="4"/>
      <c r="B4" s="4"/>
      <c r="C4" s="4"/>
      <c r="D4" s="4"/>
      <c r="E4" s="4"/>
      <c r="F4" s="4"/>
      <c r="G4" s="4"/>
      <c r="H4" s="4"/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25.5" hidden="false" customHeight="true" outlineLevel="0" collapsed="false">
      <c r="A6" s="5"/>
      <c r="B6" s="6" t="s">
        <v>3</v>
      </c>
      <c r="C6" s="6"/>
      <c r="D6" s="6"/>
      <c r="E6" s="6"/>
      <c r="F6" s="6"/>
      <c r="G6" s="6"/>
      <c r="H6" s="6"/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</row>
    <row r="8" customFormat="false" ht="19.5" hidden="false" customHeight="true" outlineLevel="0" collapsed="false">
      <c r="A8" s="5"/>
      <c r="B8" s="7" t="s">
        <v>4</v>
      </c>
      <c r="C8" s="7"/>
      <c r="D8" s="5"/>
      <c r="E8" s="7" t="s">
        <v>5</v>
      </c>
      <c r="F8" s="7"/>
      <c r="G8" s="7"/>
      <c r="H8" s="5"/>
    </row>
    <row r="9" customFormat="false" ht="18" hidden="false" customHeight="true" outlineLevel="0" collapsed="false">
      <c r="A9" s="5"/>
      <c r="B9" s="8" t="s">
        <v>6</v>
      </c>
      <c r="C9" s="9" t="n">
        <v>285000</v>
      </c>
      <c r="D9" s="5"/>
      <c r="E9" s="8" t="s">
        <v>7</v>
      </c>
      <c r="F9" s="10" t="n">
        <f aca="false">C16</f>
        <v>213750</v>
      </c>
      <c r="G9" s="11" t="s">
        <v>8</v>
      </c>
      <c r="H9" s="5"/>
    </row>
    <row r="10" customFormat="false" ht="18" hidden="false" customHeight="true" outlineLevel="0" collapsed="false">
      <c r="A10" s="5"/>
      <c r="B10" s="8" t="s">
        <v>9</v>
      </c>
      <c r="C10" s="12" t="n">
        <v>0.03</v>
      </c>
      <c r="D10" s="5"/>
      <c r="E10" s="8" t="s">
        <v>10</v>
      </c>
      <c r="F10" s="10" t="n">
        <f aca="false">C15</f>
        <v>71250</v>
      </c>
      <c r="G10" s="5"/>
      <c r="H10" s="5"/>
    </row>
    <row r="11" customFormat="false" ht="18" hidden="false" customHeight="true" outlineLevel="0" collapsed="false">
      <c r="A11" s="5"/>
      <c r="B11" s="8" t="s">
        <v>11</v>
      </c>
      <c r="C11" s="9" t="n">
        <v>5000</v>
      </c>
      <c r="D11" s="5"/>
      <c r="E11" s="8" t="s">
        <v>12</v>
      </c>
      <c r="F11" s="10" t="n">
        <f aca="false">C19</f>
        <v>1386.37843141456</v>
      </c>
      <c r="G11" s="11" t="s">
        <v>13</v>
      </c>
      <c r="H11" s="5"/>
    </row>
    <row r="12" customFormat="false" ht="21.75" hidden="false" customHeight="true" outlineLevel="0" collapsed="false">
      <c r="A12" s="5"/>
      <c r="B12" s="5"/>
      <c r="C12" s="5"/>
      <c r="D12" s="5"/>
      <c r="E12" s="13" t="s">
        <v>14</v>
      </c>
      <c r="F12" s="14" t="n">
        <f aca="false">C15+C9*C10+C11</f>
        <v>84800</v>
      </c>
      <c r="G12" s="11" t="s">
        <v>15</v>
      </c>
      <c r="H12" s="5"/>
    </row>
    <row r="13" customFormat="false" ht="19.5" hidden="false" customHeight="true" outlineLevel="0" collapsed="false">
      <c r="A13" s="5"/>
      <c r="B13" s="7" t="s">
        <v>16</v>
      </c>
      <c r="C13" s="7"/>
      <c r="D13" s="5"/>
      <c r="E13" s="5"/>
      <c r="F13" s="5"/>
      <c r="G13" s="5"/>
      <c r="H13" s="5"/>
    </row>
    <row r="14" customFormat="false" ht="19.5" hidden="false" customHeight="true" outlineLevel="0" collapsed="false">
      <c r="A14" s="5"/>
      <c r="B14" s="8" t="s">
        <v>17</v>
      </c>
      <c r="C14" s="12" t="n">
        <v>0.25</v>
      </c>
      <c r="D14" s="5"/>
      <c r="E14" s="7" t="s">
        <v>18</v>
      </c>
      <c r="F14" s="7"/>
      <c r="G14" s="7"/>
      <c r="H14" s="5"/>
    </row>
    <row r="15" customFormat="false" ht="18" hidden="false" customHeight="true" outlineLevel="0" collapsed="false">
      <c r="A15" s="5"/>
      <c r="B15" s="8" t="s">
        <v>19</v>
      </c>
      <c r="C15" s="10" t="n">
        <f aca="false">C9*C14</f>
        <v>71250</v>
      </c>
      <c r="D15" s="5"/>
      <c r="E15" s="8" t="s">
        <v>20</v>
      </c>
      <c r="F15" s="10" t="n">
        <f aca="false">C25</f>
        <v>2660</v>
      </c>
      <c r="G15" s="5"/>
      <c r="H15" s="5"/>
    </row>
    <row r="16" customFormat="false" ht="18" hidden="false" customHeight="true" outlineLevel="0" collapsed="false">
      <c r="A16" s="5"/>
      <c r="B16" s="8" t="s">
        <v>7</v>
      </c>
      <c r="C16" s="10" t="n">
        <f aca="false">C9-C15</f>
        <v>213750</v>
      </c>
      <c r="D16" s="5"/>
      <c r="E16" s="8" t="s">
        <v>21</v>
      </c>
      <c r="F16" s="10" t="n">
        <f aca="false">C35</f>
        <v>1037.33333333333</v>
      </c>
      <c r="G16" s="11" t="s">
        <v>22</v>
      </c>
      <c r="H16" s="5"/>
    </row>
    <row r="17" customFormat="false" ht="18" hidden="false" customHeight="true" outlineLevel="0" collapsed="false">
      <c r="A17" s="5"/>
      <c r="B17" s="8" t="s">
        <v>23</v>
      </c>
      <c r="C17" s="15" t="n">
        <v>0.0675</v>
      </c>
      <c r="D17" s="5"/>
      <c r="E17" s="8" t="s">
        <v>24</v>
      </c>
      <c r="F17" s="10" t="n">
        <f aca="false">C25-C35</f>
        <v>1622.66666666667</v>
      </c>
      <c r="G17" s="11" t="s">
        <v>25</v>
      </c>
      <c r="H17" s="5"/>
    </row>
    <row r="18" customFormat="false" ht="18" hidden="false" customHeight="true" outlineLevel="0" collapsed="false">
      <c r="A18" s="5"/>
      <c r="B18" s="8" t="s">
        <v>26</v>
      </c>
      <c r="C18" s="16" t="n">
        <v>30</v>
      </c>
      <c r="D18" s="5"/>
      <c r="E18" s="8" t="s">
        <v>27</v>
      </c>
      <c r="F18" s="10" t="n">
        <f aca="false">C19</f>
        <v>1386.37843141456</v>
      </c>
      <c r="G18" s="5"/>
      <c r="H18" s="5"/>
    </row>
    <row r="19" customFormat="false" ht="21.75" hidden="false" customHeight="true" outlineLevel="0" collapsed="false">
      <c r="A19" s="5"/>
      <c r="B19" s="8" t="s">
        <v>12</v>
      </c>
      <c r="C19" s="17" t="n">
        <f aca="false">IF(C16&lt;=0,0,-PMT(C17/12,C18*12,C16))</f>
        <v>1386.37843141456</v>
      </c>
      <c r="D19" s="5"/>
      <c r="E19" s="13" t="s">
        <v>28</v>
      </c>
      <c r="F19" s="18" t="n">
        <f aca="false">C25-C35-C19</f>
        <v>236.288235252106</v>
      </c>
      <c r="G19" s="11" t="s">
        <v>29</v>
      </c>
      <c r="H19" s="5"/>
    </row>
    <row r="20" customFormat="false" ht="21.75" hidden="false" customHeight="true" outlineLevel="0" collapsed="false">
      <c r="A20" s="5"/>
      <c r="B20" s="5"/>
      <c r="C20" s="5"/>
      <c r="D20" s="5"/>
      <c r="E20" s="13" t="s">
        <v>30</v>
      </c>
      <c r="F20" s="18" t="n">
        <f aca="false">(C25-C35-C19)*12</f>
        <v>2835.45882302528</v>
      </c>
      <c r="G20" s="5"/>
      <c r="H20" s="5"/>
    </row>
    <row r="21" customFormat="false" ht="19.5" hidden="false" customHeight="true" outlineLevel="0" collapsed="false">
      <c r="A21" s="5"/>
      <c r="B21" s="7" t="s">
        <v>31</v>
      </c>
      <c r="C21" s="7"/>
      <c r="D21" s="5"/>
      <c r="E21" s="5"/>
      <c r="F21" s="5"/>
      <c r="G21" s="5"/>
      <c r="H21" s="5"/>
    </row>
    <row r="22" customFormat="false" ht="19.5" hidden="false" customHeight="true" outlineLevel="0" collapsed="false">
      <c r="A22" s="5"/>
      <c r="B22" s="8" t="s">
        <v>32</v>
      </c>
      <c r="C22" s="9" t="n">
        <v>2800</v>
      </c>
      <c r="D22" s="5"/>
      <c r="E22" s="7" t="s">
        <v>33</v>
      </c>
      <c r="F22" s="7"/>
      <c r="G22" s="7"/>
      <c r="H22" s="5"/>
    </row>
    <row r="23" customFormat="false" ht="18" hidden="false" customHeight="true" outlineLevel="0" collapsed="false">
      <c r="A23" s="5"/>
      <c r="B23" s="8" t="s">
        <v>34</v>
      </c>
      <c r="C23" s="9" t="n">
        <v>0</v>
      </c>
      <c r="D23" s="5"/>
      <c r="E23" s="8" t="s">
        <v>35</v>
      </c>
      <c r="F23" s="19" t="n">
        <f aca="false">IFERROR(((C25-C35)*12)/C9,"n/a")</f>
        <v>0.0683228070175439</v>
      </c>
      <c r="G23" s="11" t="s">
        <v>36</v>
      </c>
      <c r="H23" s="5"/>
    </row>
    <row r="24" customFormat="false" ht="21.75" hidden="false" customHeight="true" outlineLevel="0" collapsed="false">
      <c r="A24" s="5"/>
      <c r="B24" s="8" t="s">
        <v>37</v>
      </c>
      <c r="C24" s="12" t="n">
        <v>0.05</v>
      </c>
      <c r="D24" s="5"/>
      <c r="E24" s="13" t="s">
        <v>38</v>
      </c>
      <c r="F24" s="20" t="n">
        <f aca="false">IFERROR(((C25-C35-C19)*12)/F12,"n/a")</f>
        <v>0.0334370144224679</v>
      </c>
      <c r="G24" s="11" t="s">
        <v>39</v>
      </c>
      <c r="H24" s="5"/>
    </row>
    <row r="25" customFormat="false" ht="18" hidden="false" customHeight="true" outlineLevel="0" collapsed="false">
      <c r="A25" s="5"/>
      <c r="B25" s="8" t="s">
        <v>40</v>
      </c>
      <c r="C25" s="17" t="n">
        <f aca="false">C22*(1-C24)+C23</f>
        <v>2660</v>
      </c>
      <c r="D25" s="5"/>
      <c r="E25" s="8" t="s">
        <v>41</v>
      </c>
      <c r="F25" s="21" t="n">
        <f aca="false">IFERROR(((C25-C35)*12)/(C19*12),"n/a")</f>
        <v>1.17043559673026</v>
      </c>
      <c r="G25" s="11" t="s">
        <v>42</v>
      </c>
      <c r="H25" s="5"/>
    </row>
    <row r="26" customFormat="false" ht="18" hidden="false" customHeight="true" outlineLevel="0" collapsed="false">
      <c r="A26" s="5"/>
      <c r="B26" s="5"/>
      <c r="C26" s="5"/>
      <c r="D26" s="5"/>
      <c r="E26" s="8" t="s">
        <v>43</v>
      </c>
      <c r="F26" s="22" t="n">
        <f aca="false">IFERROR(C9/((C22+C23)*12),"n/a")</f>
        <v>8.48214285714286</v>
      </c>
      <c r="G26" s="11" t="s">
        <v>44</v>
      </c>
      <c r="H26" s="5"/>
    </row>
    <row r="27" customFormat="false" ht="18" hidden="false" customHeight="true" outlineLevel="0" collapsed="false">
      <c r="A27" s="5"/>
      <c r="B27" s="7" t="s">
        <v>45</v>
      </c>
      <c r="C27" s="7"/>
      <c r="D27" s="5"/>
      <c r="E27" s="8" t="s">
        <v>46</v>
      </c>
      <c r="F27" s="19" t="n">
        <f aca="false">IFERROR(C22/C9,"n/a")</f>
        <v>0.00982456140350877</v>
      </c>
      <c r="G27" s="11" t="s">
        <v>47</v>
      </c>
      <c r="H27" s="5"/>
    </row>
    <row r="28" customFormat="false" ht="21.75" hidden="false" customHeight="true" outlineLevel="0" collapsed="false">
      <c r="A28" s="5"/>
      <c r="B28" s="8" t="s">
        <v>48</v>
      </c>
      <c r="C28" s="9" t="n">
        <v>4800</v>
      </c>
      <c r="D28" s="5"/>
      <c r="E28" s="13" t="s">
        <v>49</v>
      </c>
      <c r="F28" s="20" t="n">
        <f aca="false">IFERROR(((C25-C35-C19)*12+C9*C38+Projections!C48)/F12,"n/a")</f>
        <v>0.161126123698245</v>
      </c>
      <c r="G28" s="11" t="s">
        <v>50</v>
      </c>
      <c r="H28" s="5"/>
    </row>
    <row r="29" customFormat="false" ht="18" hidden="false" customHeight="true" outlineLevel="0" collapsed="false">
      <c r="A29" s="5"/>
      <c r="B29" s="8" t="s">
        <v>51</v>
      </c>
      <c r="C29" s="9" t="n">
        <v>1600</v>
      </c>
      <c r="D29" s="5"/>
      <c r="E29" s="5"/>
      <c r="F29" s="5"/>
      <c r="G29" s="5"/>
      <c r="H29" s="5"/>
    </row>
    <row r="30" customFormat="false" ht="19.5" hidden="false" customHeight="true" outlineLevel="0" collapsed="false">
      <c r="A30" s="5"/>
      <c r="B30" s="8" t="s">
        <v>52</v>
      </c>
      <c r="C30" s="9" t="n">
        <v>0</v>
      </c>
      <c r="D30" s="5"/>
      <c r="E30" s="7" t="s">
        <v>53</v>
      </c>
      <c r="F30" s="7"/>
      <c r="G30" s="7"/>
      <c r="H30" s="5"/>
    </row>
    <row r="31" customFormat="false" ht="18" hidden="false" customHeight="true" outlineLevel="0" collapsed="false">
      <c r="A31" s="5"/>
      <c r="B31" s="8" t="s">
        <v>54</v>
      </c>
      <c r="C31" s="12" t="n">
        <v>0.08</v>
      </c>
      <c r="D31" s="5"/>
      <c r="E31" s="23" t="str">
        <f aca="false">"After "&amp;C41&amp;" years"</f>
        <v>After 10 years</v>
      </c>
      <c r="F31" s="23"/>
      <c r="G31" s="23"/>
      <c r="H31" s="5"/>
    </row>
    <row r="32" customFormat="false" ht="18" hidden="false" customHeight="true" outlineLevel="0" collapsed="false">
      <c r="A32" s="5"/>
      <c r="B32" s="8" t="s">
        <v>55</v>
      </c>
      <c r="C32" s="12" t="n">
        <v>0.05</v>
      </c>
      <c r="D32" s="5"/>
      <c r="E32" s="8" t="s">
        <v>56</v>
      </c>
      <c r="F32" s="10" t="n">
        <f aca="false">Projections!C43</f>
        <v>383016.168113075</v>
      </c>
      <c r="G32" s="5"/>
      <c r="H32" s="5"/>
    </row>
    <row r="33" customFormat="false" ht="18" hidden="false" customHeight="true" outlineLevel="0" collapsed="false">
      <c r="A33" s="5"/>
      <c r="B33" s="8" t="s">
        <v>57</v>
      </c>
      <c r="C33" s="12" t="n">
        <v>0.05</v>
      </c>
      <c r="D33" s="5"/>
      <c r="E33" s="8" t="s">
        <v>58</v>
      </c>
      <c r="F33" s="10" t="n">
        <f aca="false">Projections!C44</f>
        <v>182330.885419811</v>
      </c>
      <c r="G33" s="5"/>
      <c r="H33" s="5"/>
    </row>
    <row r="34" customFormat="false" ht="21.75" hidden="false" customHeight="true" outlineLevel="0" collapsed="false">
      <c r="A34" s="5"/>
      <c r="B34" s="8" t="s">
        <v>59</v>
      </c>
      <c r="C34" s="9" t="n">
        <v>0</v>
      </c>
      <c r="D34" s="5"/>
      <c r="E34" s="13" t="s">
        <v>60</v>
      </c>
      <c r="F34" s="14" t="n">
        <f aca="false">Projections!C45</f>
        <v>200685.282693263</v>
      </c>
      <c r="G34" s="5"/>
      <c r="H34" s="5"/>
    </row>
    <row r="35" customFormat="false" ht="18" hidden="false" customHeight="true" outlineLevel="0" collapsed="false">
      <c r="A35" s="5"/>
      <c r="B35" s="8" t="s">
        <v>61</v>
      </c>
      <c r="C35" s="17" t="n">
        <f aca="false">C28/12+C29/12+C30+(C31+C32+C33)*C22+C34</f>
        <v>1037.33333333333</v>
      </c>
      <c r="D35" s="5"/>
      <c r="E35" s="8" t="s">
        <v>62</v>
      </c>
      <c r="F35" s="10" t="n">
        <f aca="false">Projections!C46</f>
        <v>173874.150925348</v>
      </c>
      <c r="G35" s="11" t="s">
        <v>63</v>
      </c>
      <c r="H35" s="5"/>
    </row>
    <row r="36" customFormat="false" ht="18" hidden="false" customHeight="true" outlineLevel="0" collapsed="false">
      <c r="A36" s="5"/>
      <c r="B36" s="5"/>
      <c r="C36" s="5"/>
      <c r="D36" s="5"/>
      <c r="E36" s="8" t="s">
        <v>64</v>
      </c>
      <c r="F36" s="24" t="n">
        <f aca="false">Projections!C47</f>
        <v>46847.5555371483</v>
      </c>
      <c r="G36" s="11" t="s">
        <v>65</v>
      </c>
      <c r="H36" s="5"/>
    </row>
    <row r="37" customFormat="false" ht="21.75" hidden="false" customHeight="true" outlineLevel="0" collapsed="false">
      <c r="A37" s="5"/>
      <c r="B37" s="7" t="s">
        <v>66</v>
      </c>
      <c r="C37" s="7"/>
      <c r="D37" s="5"/>
      <c r="E37" s="13" t="s">
        <v>67</v>
      </c>
      <c r="F37" s="18" t="n">
        <f aca="false">Projections!C49</f>
        <v>135921.706462496</v>
      </c>
      <c r="G37" s="11" t="s">
        <v>68</v>
      </c>
      <c r="H37" s="5"/>
    </row>
    <row r="38" customFormat="false" ht="18" hidden="false" customHeight="true" outlineLevel="0" collapsed="false">
      <c r="A38" s="5"/>
      <c r="B38" s="8" t="s">
        <v>69</v>
      </c>
      <c r="C38" s="12" t="n">
        <v>0.03</v>
      </c>
      <c r="D38" s="5"/>
      <c r="E38" s="8" t="s">
        <v>70</v>
      </c>
      <c r="F38" s="25" t="n">
        <f aca="false">Projections!C50</f>
        <v>0.160285031205774</v>
      </c>
      <c r="G38" s="11" t="s">
        <v>71</v>
      </c>
      <c r="H38" s="5"/>
    </row>
    <row r="39" customFormat="false" ht="21.75" hidden="false" customHeight="true" outlineLevel="0" collapsed="false">
      <c r="A39" s="5"/>
      <c r="B39" s="8" t="s">
        <v>72</v>
      </c>
      <c r="C39" s="12" t="n">
        <v>0.02</v>
      </c>
      <c r="D39" s="5"/>
      <c r="E39" s="13" t="s">
        <v>73</v>
      </c>
      <c r="F39" s="26" t="n">
        <f aca="false">Projections!C51</f>
        <v>0.112895801460272</v>
      </c>
      <c r="G39" s="11" t="s">
        <v>74</v>
      </c>
      <c r="H39" s="5"/>
    </row>
    <row r="40" customFormat="false" ht="18" hidden="false" customHeight="true" outlineLevel="0" collapsed="false">
      <c r="A40" s="5"/>
      <c r="B40" s="8" t="s">
        <v>75</v>
      </c>
      <c r="C40" s="12" t="n">
        <v>0.02</v>
      </c>
      <c r="D40" s="5"/>
      <c r="E40" s="5"/>
      <c r="F40" s="5"/>
      <c r="G40" s="5"/>
      <c r="H40" s="5"/>
    </row>
    <row r="41" customFormat="false" ht="18" hidden="false" customHeight="true" outlineLevel="0" collapsed="false">
      <c r="A41" s="5"/>
      <c r="B41" s="8" t="s">
        <v>76</v>
      </c>
      <c r="C41" s="16" t="n">
        <v>10</v>
      </c>
      <c r="D41" s="5"/>
      <c r="E41" s="5"/>
      <c r="F41" s="5"/>
      <c r="G41" s="5"/>
      <c r="H41" s="5"/>
    </row>
    <row r="42" customFormat="false" ht="18" hidden="false" customHeight="true" outlineLevel="0" collapsed="false">
      <c r="A42" s="5"/>
      <c r="B42" s="8" t="s">
        <v>77</v>
      </c>
      <c r="C42" s="12" t="n">
        <v>0.07</v>
      </c>
      <c r="D42" s="5"/>
      <c r="E42" s="5"/>
      <c r="F42" s="5"/>
      <c r="G42" s="5"/>
      <c r="H42" s="5"/>
    </row>
    <row r="43" customFormat="false" ht="15" hidden="false" customHeight="false" outlineLevel="0" collapsed="false">
      <c r="A43" s="5"/>
      <c r="B43" s="5"/>
      <c r="C43" s="5"/>
      <c r="D43" s="5"/>
      <c r="E43" s="5"/>
      <c r="F43" s="5"/>
      <c r="G43" s="5"/>
      <c r="H43" s="5"/>
    </row>
    <row r="44" customFormat="false" ht="4.5" hidden="false" customHeight="true" outlineLevel="0" collapsed="false">
      <c r="A44" s="27"/>
      <c r="B44" s="27"/>
      <c r="C44" s="27"/>
      <c r="D44" s="27"/>
      <c r="E44" s="27"/>
      <c r="F44" s="27"/>
      <c r="G44" s="27"/>
      <c r="H44" s="27"/>
    </row>
    <row r="45" customFormat="false" ht="15" hidden="false" customHeight="false" outlineLevel="0" collapsed="false">
      <c r="A45" s="5"/>
      <c r="B45" s="28" t="s">
        <v>78</v>
      </c>
      <c r="C45" s="28"/>
      <c r="D45" s="28"/>
      <c r="E45" s="28"/>
      <c r="F45" s="28"/>
      <c r="G45" s="28"/>
      <c r="H45" s="28"/>
    </row>
    <row r="46" customFormat="false" ht="15" hidden="false" customHeight="false" outlineLevel="0" collapsed="false">
      <c r="A46" s="5"/>
      <c r="B46" s="29" t="s">
        <v>79</v>
      </c>
      <c r="C46" s="29"/>
      <c r="D46" s="29"/>
      <c r="E46" s="29"/>
      <c r="F46" s="29"/>
      <c r="G46" s="29"/>
      <c r="H46" s="29"/>
    </row>
    <row r="47" customFormat="false" ht="15" hidden="false" customHeight="false" outlineLevel="0" collapsed="false">
      <c r="A47" s="5"/>
      <c r="B47" s="5"/>
      <c r="C47" s="5"/>
      <c r="D47" s="5"/>
      <c r="E47" s="5"/>
      <c r="F47" s="5"/>
      <c r="G47" s="5"/>
      <c r="H47" s="5"/>
    </row>
    <row r="48" customFormat="false" ht="15.75" hidden="false" customHeight="true" outlineLevel="0" collapsed="false">
      <c r="A48" s="5"/>
      <c r="B48" s="30" t="s">
        <v>80</v>
      </c>
      <c r="C48" s="30"/>
      <c r="D48" s="30"/>
      <c r="E48" s="30"/>
      <c r="F48" s="30"/>
      <c r="G48" s="30"/>
      <c r="H48" s="30"/>
    </row>
    <row r="49" customFormat="false" ht="15.75" hidden="false" customHeight="true" outlineLevel="0" collapsed="false">
      <c r="A49" s="5"/>
      <c r="B49" s="30"/>
      <c r="C49" s="30"/>
      <c r="D49" s="30"/>
      <c r="E49" s="30"/>
      <c r="F49" s="30"/>
      <c r="G49" s="30"/>
      <c r="H49" s="30"/>
    </row>
    <row r="50" customFormat="false" ht="15" hidden="false" customHeight="false" outlineLevel="0" collapsed="false">
      <c r="A50" s="5"/>
      <c r="B50" s="5"/>
      <c r="C50" s="5"/>
      <c r="D50" s="5"/>
      <c r="E50" s="5"/>
      <c r="F50" s="5"/>
      <c r="G50" s="5"/>
      <c r="H50" s="5"/>
    </row>
  </sheetData>
  <mergeCells count="18">
    <mergeCell ref="A1:H1"/>
    <mergeCell ref="A2:H2"/>
    <mergeCell ref="A3:H3"/>
    <mergeCell ref="A4:H4"/>
    <mergeCell ref="B6:H6"/>
    <mergeCell ref="B8:C8"/>
    <mergeCell ref="E8:G8"/>
    <mergeCell ref="B13:C13"/>
    <mergeCell ref="E14:G14"/>
    <mergeCell ref="B21:C21"/>
    <mergeCell ref="E22:G22"/>
    <mergeCell ref="B27:C27"/>
    <mergeCell ref="E30:G30"/>
    <mergeCell ref="E31:G31"/>
    <mergeCell ref="B37:C37"/>
    <mergeCell ref="B45:H45"/>
    <mergeCell ref="B46:H46"/>
    <mergeCell ref="B48:H49"/>
  </mergeCells>
  <dataValidations count="3">
    <dataValidation allowBlank="false" errorStyle="stop" operator="between" showDropDown="false" showErrorMessage="false" showInputMessage="false" sqref="C18" type="list">
      <formula1>"10,15,20,25,30"</formula1>
      <formula2>0</formula2>
    </dataValidation>
    <dataValidation allowBlank="false" errorStyle="stop" operator="between" showDropDown="false" showErrorMessage="false" showInputMessage="false" sqref="C41" type="whole">
      <formula1>1</formula1>
      <formula2>30</formula2>
    </dataValidation>
    <dataValidation allowBlank="false" errorStyle="stop" operator="greaterThan" showDropDown="false" showErrorMessage="false" showInputMessage="false" sqref="C9" type="decimal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8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11"/>
    <col collapsed="false" customWidth="true" hidden="false" outlineLevel="0" max="4" min="4" style="0" width="15"/>
    <col collapsed="false" customWidth="true" hidden="false" outlineLevel="0" max="6" min="5" style="0" width="12"/>
    <col collapsed="false" customWidth="true" hidden="false" outlineLevel="0" max="7" min="7" style="0" width="13"/>
    <col collapsed="false" customWidth="true" hidden="false" outlineLevel="0" max="8" min="8" style="0" width="12"/>
    <col collapsed="false" customWidth="true" hidden="false" outlineLevel="0" max="9" min="9" style="0" width="15"/>
    <col collapsed="false" customWidth="true" hidden="false" outlineLevel="0" max="10" min="10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true" outlineLevel="0" collapsed="false">
      <c r="A3" s="3" t="s">
        <v>82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4.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</row>
    <row r="7" customFormat="false" ht="19.5" hidden="false" customHeight="true" outlineLevel="0" collapsed="false">
      <c r="A7" s="5"/>
      <c r="B7" s="7" t="s">
        <v>83</v>
      </c>
      <c r="C7" s="7"/>
      <c r="D7" s="7"/>
      <c r="E7" s="7"/>
      <c r="F7" s="7"/>
      <c r="G7" s="7"/>
      <c r="H7" s="7"/>
      <c r="I7" s="7"/>
      <c r="J7" s="7"/>
    </row>
    <row r="8" customFormat="false" ht="18" hidden="false" customHeight="true" outlineLevel="0" collapsed="false">
      <c r="A8" s="5"/>
      <c r="B8" s="31" t="s">
        <v>7</v>
      </c>
      <c r="C8" s="31"/>
      <c r="D8" s="17" t="n">
        <f aca="false">Calculator!C16</f>
        <v>213750</v>
      </c>
      <c r="E8" s="5"/>
      <c r="F8" s="31" t="s">
        <v>84</v>
      </c>
      <c r="G8" s="31"/>
      <c r="H8" s="32" t="n">
        <f aca="false">COUNT(B19:B378)</f>
        <v>360</v>
      </c>
      <c r="I8" s="5"/>
      <c r="J8" s="5"/>
    </row>
    <row r="9" customFormat="false" ht="18" hidden="false" customHeight="true" outlineLevel="0" collapsed="false">
      <c r="A9" s="5"/>
      <c r="B9" s="31" t="s">
        <v>23</v>
      </c>
      <c r="C9" s="31"/>
      <c r="D9" s="33" t="n">
        <f aca="false">Calculator!C17</f>
        <v>0.0675</v>
      </c>
      <c r="E9" s="5"/>
      <c r="F9" s="31" t="s">
        <v>85</v>
      </c>
      <c r="G9" s="31"/>
      <c r="H9" s="34" t="n">
        <f aca="false">IF(H8=0,"",EDATE($D$12,H8-1))</f>
        <v>57132</v>
      </c>
      <c r="I9" s="5"/>
      <c r="J9" s="5"/>
    </row>
    <row r="10" customFormat="false" ht="18" hidden="false" customHeight="true" outlineLevel="0" collapsed="false">
      <c r="A10" s="5"/>
      <c r="B10" s="31" t="s">
        <v>86</v>
      </c>
      <c r="C10" s="31"/>
      <c r="D10" s="32" t="n">
        <f aca="false">Calculator!C18</f>
        <v>30</v>
      </c>
      <c r="E10" s="5"/>
      <c r="F10" s="31" t="s">
        <v>87</v>
      </c>
      <c r="G10" s="31"/>
      <c r="H10" s="35" t="n">
        <f aca="false">(D10*12-H8)/12</f>
        <v>0</v>
      </c>
      <c r="I10" s="5"/>
      <c r="J10" s="5"/>
    </row>
    <row r="11" customFormat="false" ht="18" hidden="false" customHeight="true" outlineLevel="0" collapsed="false">
      <c r="A11" s="5"/>
      <c r="B11" s="31" t="s">
        <v>12</v>
      </c>
      <c r="C11" s="31"/>
      <c r="D11" s="17" t="n">
        <f aca="false">Calculator!C19</f>
        <v>1386.37843141456</v>
      </c>
      <c r="E11" s="5"/>
      <c r="F11" s="31" t="s">
        <v>88</v>
      </c>
      <c r="G11" s="31"/>
      <c r="H11" s="17" t="n">
        <f aca="false">SUM(H19:H378)</f>
        <v>285346.235309241</v>
      </c>
      <c r="I11" s="5"/>
      <c r="J11" s="5"/>
    </row>
    <row r="12" customFormat="false" ht="18" hidden="false" customHeight="true" outlineLevel="0" collapsed="false">
      <c r="A12" s="5"/>
      <c r="B12" s="31" t="s">
        <v>89</v>
      </c>
      <c r="C12" s="31"/>
      <c r="D12" s="36" t="n">
        <v>46204</v>
      </c>
      <c r="E12" s="5"/>
      <c r="F12" s="31" t="s">
        <v>90</v>
      </c>
      <c r="G12" s="31"/>
      <c r="H12" s="14" t="n">
        <f aca="false">(D11*D10*12-D8)-H11</f>
        <v>0</v>
      </c>
      <c r="I12" s="5"/>
      <c r="J12" s="5"/>
    </row>
    <row r="13" customFormat="false" ht="18" hidden="false" customHeight="true" outlineLevel="0" collapsed="false">
      <c r="A13" s="5"/>
      <c r="B13" s="31" t="s">
        <v>91</v>
      </c>
      <c r="C13" s="31"/>
      <c r="D13" s="9" t="n">
        <v>0</v>
      </c>
      <c r="E13" s="5"/>
      <c r="F13" s="31" t="s">
        <v>92</v>
      </c>
      <c r="G13" s="31"/>
      <c r="H13" s="17" t="n">
        <f aca="false">D8+H11</f>
        <v>499096.235309241</v>
      </c>
      <c r="I13" s="5"/>
      <c r="J13" s="5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customFormat="false" ht="27.75" hidden="false" customHeight="true" outlineLevel="0" collapsed="false">
      <c r="A18" s="5"/>
      <c r="B18" s="37" t="s">
        <v>93</v>
      </c>
      <c r="C18" s="37" t="s">
        <v>94</v>
      </c>
      <c r="D18" s="37" t="s">
        <v>95</v>
      </c>
      <c r="E18" s="37" t="s">
        <v>96</v>
      </c>
      <c r="F18" s="37" t="s">
        <v>97</v>
      </c>
      <c r="G18" s="37" t="s">
        <v>98</v>
      </c>
      <c r="H18" s="37" t="s">
        <v>99</v>
      </c>
      <c r="I18" s="37" t="s">
        <v>100</v>
      </c>
      <c r="J18" s="37" t="s">
        <v>101</v>
      </c>
    </row>
    <row r="19" customFormat="false" ht="13.5" hidden="false" customHeight="true" outlineLevel="0" collapsed="false">
      <c r="A19" s="5"/>
      <c r="B19" s="38" t="n">
        <f aca="false">IF(Calculator!$C$16&gt;0,1,"")</f>
        <v>1</v>
      </c>
      <c r="C19" s="39" t="n">
        <f aca="false">IF(B19="","",EDATE($D$12,B19-1))</f>
        <v>46204</v>
      </c>
      <c r="D19" s="40" t="n">
        <f aca="false">IF(B19="","",Calculator!$C$16)</f>
        <v>213750</v>
      </c>
      <c r="E19" s="40" t="n">
        <f aca="false">IF(B19="","",MIN(Calculator!$C$19-H19,D19)+H19)</f>
        <v>1386.37843141456</v>
      </c>
      <c r="F19" s="40" t="n">
        <f aca="false">IF(B19="","",MAX(0,MIN($D$13,D19-(E19-H19))))</f>
        <v>0</v>
      </c>
      <c r="G19" s="40" t="n">
        <f aca="false">IF(B19="","",(E19-H19)+F19)</f>
        <v>184.03468141456</v>
      </c>
      <c r="H19" s="40" t="n">
        <f aca="false">IF(B19="","",D19*Calculator!$C$17/12)</f>
        <v>1202.34375</v>
      </c>
      <c r="I19" s="40" t="n">
        <f aca="false">IF(B19="","",D19-G19)</f>
        <v>213565.965318585</v>
      </c>
      <c r="J19" s="40" t="n">
        <f aca="false">IF(B19="","",H19)</f>
        <v>1202.34375</v>
      </c>
    </row>
    <row r="20" customFormat="false" ht="13.5" hidden="false" customHeight="true" outlineLevel="0" collapsed="false">
      <c r="A20" s="5"/>
      <c r="B20" s="41" t="n">
        <f aca="false">IF(OR(B19="",I19&lt;=0.005),"",B19+1)</f>
        <v>2</v>
      </c>
      <c r="C20" s="42" t="n">
        <f aca="false">IF(B20="","",EDATE($D$12,B20-1))</f>
        <v>46235</v>
      </c>
      <c r="D20" s="43" t="n">
        <f aca="false">IF(B20="","",I19)</f>
        <v>213565.965318585</v>
      </c>
      <c r="E20" s="43" t="n">
        <f aca="false">IF(B20="","",MIN(Calculator!$C$19-H20,D20)+H20)</f>
        <v>1386.37843141456</v>
      </c>
      <c r="F20" s="43" t="n">
        <f aca="false">IF(B20="","",MAX(0,MIN($D$13,D20-(E20-H20))))</f>
        <v>0</v>
      </c>
      <c r="G20" s="43" t="n">
        <f aca="false">IF(B20="","",(E20-H20)+F20)</f>
        <v>185.069876497517</v>
      </c>
      <c r="H20" s="43" t="n">
        <f aca="false">IF(B20="","",D20*Calculator!$C$17/12)</f>
        <v>1201.30855491704</v>
      </c>
      <c r="I20" s="43" t="n">
        <f aca="false">IF(B20="","",D20-G20)</f>
        <v>213380.895442088</v>
      </c>
      <c r="J20" s="43" t="n">
        <f aca="false">IF(B20="","",J19+H20)</f>
        <v>2403.65230491704</v>
      </c>
    </row>
    <row r="21" customFormat="false" ht="13.5" hidden="false" customHeight="true" outlineLevel="0" collapsed="false">
      <c r="A21" s="5"/>
      <c r="B21" s="38" t="n">
        <f aca="false">IF(OR(B20="",I20&lt;=0.005),"",B20+1)</f>
        <v>3</v>
      </c>
      <c r="C21" s="39" t="n">
        <f aca="false">IF(B21="","",EDATE($D$12,B21-1))</f>
        <v>46266</v>
      </c>
      <c r="D21" s="40" t="n">
        <f aca="false">IF(B21="","",I20)</f>
        <v>213380.895442088</v>
      </c>
      <c r="E21" s="40" t="n">
        <f aca="false">IF(B21="","",MIN(Calculator!$C$19-H21,D21)+H21)</f>
        <v>1386.37843141456</v>
      </c>
      <c r="F21" s="40" t="n">
        <f aca="false">IF(B21="","",MAX(0,MIN($D$13,D21-(E21-H21))))</f>
        <v>0</v>
      </c>
      <c r="G21" s="40" t="n">
        <f aca="false">IF(B21="","",(E21-H21)+F21)</f>
        <v>186.110894552816</v>
      </c>
      <c r="H21" s="40" t="n">
        <f aca="false">IF(B21="","",D21*Calculator!$C$17/12)</f>
        <v>1200.26753686174</v>
      </c>
      <c r="I21" s="40" t="n">
        <f aca="false">IF(B21="","",D21-G21)</f>
        <v>213194.784547535</v>
      </c>
      <c r="J21" s="40" t="n">
        <f aca="false">IF(B21="","",J20+H21)</f>
        <v>3603.91984177879</v>
      </c>
    </row>
    <row r="22" customFormat="false" ht="13.5" hidden="false" customHeight="true" outlineLevel="0" collapsed="false">
      <c r="A22" s="5"/>
      <c r="B22" s="41" t="n">
        <f aca="false">IF(OR(B21="",I21&lt;=0.005),"",B21+1)</f>
        <v>4</v>
      </c>
      <c r="C22" s="42" t="n">
        <f aca="false">IF(B22="","",EDATE($D$12,B22-1))</f>
        <v>46296</v>
      </c>
      <c r="D22" s="43" t="n">
        <f aca="false">IF(B22="","",I21)</f>
        <v>213194.784547535</v>
      </c>
      <c r="E22" s="43" t="n">
        <f aca="false">IF(B22="","",MIN(Calculator!$C$19-H22,D22)+H22)</f>
        <v>1386.37843141456</v>
      </c>
      <c r="F22" s="43" t="n">
        <f aca="false">IF(B22="","",MAX(0,MIN($D$13,D22-(E22-H22))))</f>
        <v>0</v>
      </c>
      <c r="G22" s="43" t="n">
        <f aca="false">IF(B22="","",(E22-H22)+F22)</f>
        <v>187.157768334675</v>
      </c>
      <c r="H22" s="43" t="n">
        <f aca="false">IF(B22="","",D22*Calculator!$C$17/12)</f>
        <v>1199.22066307988</v>
      </c>
      <c r="I22" s="43" t="n">
        <f aca="false">IF(B22="","",D22-G22)</f>
        <v>213007.6267792</v>
      </c>
      <c r="J22" s="43" t="n">
        <f aca="false">IF(B22="","",J21+H22)</f>
        <v>4803.14050485867</v>
      </c>
    </row>
    <row r="23" customFormat="false" ht="13.5" hidden="false" customHeight="true" outlineLevel="0" collapsed="false">
      <c r="A23" s="5"/>
      <c r="B23" s="38" t="n">
        <f aca="false">IF(OR(B22="",I22&lt;=0.005),"",B22+1)</f>
        <v>5</v>
      </c>
      <c r="C23" s="39" t="n">
        <f aca="false">IF(B23="","",EDATE($D$12,B23-1))</f>
        <v>46327</v>
      </c>
      <c r="D23" s="40" t="n">
        <f aca="false">IF(B23="","",I22)</f>
        <v>213007.6267792</v>
      </c>
      <c r="E23" s="40" t="n">
        <f aca="false">IF(B23="","",MIN(Calculator!$C$19-H23,D23)+H23)</f>
        <v>1386.37843141456</v>
      </c>
      <c r="F23" s="40" t="n">
        <f aca="false">IF(B23="","",MAX(0,MIN($D$13,D23-(E23-H23))))</f>
        <v>0</v>
      </c>
      <c r="G23" s="40" t="n">
        <f aca="false">IF(B23="","",(E23-H23)+F23)</f>
        <v>188.210530781558</v>
      </c>
      <c r="H23" s="40" t="n">
        <f aca="false">IF(B23="","",D23*Calculator!$C$17/12)</f>
        <v>1198.167900633</v>
      </c>
      <c r="I23" s="40" t="n">
        <f aca="false">IF(B23="","",D23-G23)</f>
        <v>212819.416248419</v>
      </c>
      <c r="J23" s="40" t="n">
        <f aca="false">IF(B23="","",J22+H23)</f>
        <v>6001.30840549167</v>
      </c>
    </row>
    <row r="24" customFormat="false" ht="13.5" hidden="false" customHeight="true" outlineLevel="0" collapsed="false">
      <c r="A24" s="5"/>
      <c r="B24" s="41" t="n">
        <f aca="false">IF(OR(B23="",I23&lt;=0.005),"",B23+1)</f>
        <v>6</v>
      </c>
      <c r="C24" s="42" t="n">
        <f aca="false">IF(B24="","",EDATE($D$12,B24-1))</f>
        <v>46357</v>
      </c>
      <c r="D24" s="43" t="n">
        <f aca="false">IF(B24="","",I23)</f>
        <v>212819.416248419</v>
      </c>
      <c r="E24" s="43" t="n">
        <f aca="false">IF(B24="","",MIN(Calculator!$C$19-H24,D24)+H24)</f>
        <v>1386.37843141456</v>
      </c>
      <c r="F24" s="43" t="n">
        <f aca="false">IF(B24="","",MAX(0,MIN($D$13,D24-(E24-H24))))</f>
        <v>0</v>
      </c>
      <c r="G24" s="43" t="n">
        <f aca="false">IF(B24="","",(E24-H24)+F24)</f>
        <v>189.269215017204</v>
      </c>
      <c r="H24" s="43" t="n">
        <f aca="false">IF(B24="","",D24*Calculator!$C$17/12)</f>
        <v>1197.10921639736</v>
      </c>
      <c r="I24" s="43" t="n">
        <f aca="false">IF(B24="","",D24-G24)</f>
        <v>212630.147033402</v>
      </c>
      <c r="J24" s="43" t="n">
        <f aca="false">IF(B24="","",J23+H24)</f>
        <v>7198.41762188903</v>
      </c>
    </row>
    <row r="25" customFormat="false" ht="13.5" hidden="false" customHeight="true" outlineLevel="0" collapsed="false">
      <c r="A25" s="5"/>
      <c r="B25" s="38" t="n">
        <f aca="false">IF(OR(B24="",I24&lt;=0.005),"",B24+1)</f>
        <v>7</v>
      </c>
      <c r="C25" s="39" t="n">
        <f aca="false">IF(B25="","",EDATE($D$12,B25-1))</f>
        <v>46388</v>
      </c>
      <c r="D25" s="40" t="n">
        <f aca="false">IF(B25="","",I24)</f>
        <v>212630.147033402</v>
      </c>
      <c r="E25" s="40" t="n">
        <f aca="false">IF(B25="","",MIN(Calculator!$C$19-H25,D25)+H25)</f>
        <v>1386.37843141456</v>
      </c>
      <c r="F25" s="40" t="n">
        <f aca="false">IF(B25="","",MAX(0,MIN($D$13,D25-(E25-H25))))</f>
        <v>0</v>
      </c>
      <c r="G25" s="40" t="n">
        <f aca="false">IF(B25="","",(E25-H25)+F25)</f>
        <v>190.333854351676</v>
      </c>
      <c r="H25" s="40" t="n">
        <f aca="false">IF(B25="","",D25*Calculator!$C$17/12)</f>
        <v>1196.04457706288</v>
      </c>
      <c r="I25" s="40" t="n">
        <f aca="false">IF(B25="","",D25-G25)</f>
        <v>212439.81317905</v>
      </c>
      <c r="J25" s="40" t="n">
        <f aca="false">IF(B25="","",J24+H25)</f>
        <v>8394.46219895192</v>
      </c>
    </row>
    <row r="26" customFormat="false" ht="13.5" hidden="false" customHeight="true" outlineLevel="0" collapsed="false">
      <c r="A26" s="5"/>
      <c r="B26" s="41" t="n">
        <f aca="false">IF(OR(B25="",I25&lt;=0.005),"",B25+1)</f>
        <v>8</v>
      </c>
      <c r="C26" s="42" t="n">
        <f aca="false">IF(B26="","",EDATE($D$12,B26-1))</f>
        <v>46419</v>
      </c>
      <c r="D26" s="43" t="n">
        <f aca="false">IF(B26="","",I25)</f>
        <v>212439.81317905</v>
      </c>
      <c r="E26" s="43" t="n">
        <f aca="false">IF(B26="","",MIN(Calculator!$C$19-H26,D26)+H26)</f>
        <v>1386.37843141456</v>
      </c>
      <c r="F26" s="43" t="n">
        <f aca="false">IF(B26="","",MAX(0,MIN($D$13,D26-(E26-H26))))</f>
        <v>0</v>
      </c>
      <c r="G26" s="43" t="n">
        <f aca="false">IF(B26="","",(E26-H26)+F26)</f>
        <v>191.404482282404</v>
      </c>
      <c r="H26" s="43" t="n">
        <f aca="false">IF(B26="","",D26*Calculator!$C$17/12)</f>
        <v>1194.97394913216</v>
      </c>
      <c r="I26" s="43" t="n">
        <f aca="false">IF(B26="","",D26-G26)</f>
        <v>212248.408696768</v>
      </c>
      <c r="J26" s="43" t="n">
        <f aca="false">IF(B26="","",J25+H26)</f>
        <v>9589.43614808407</v>
      </c>
    </row>
    <row r="27" customFormat="false" ht="13.5" hidden="false" customHeight="true" outlineLevel="0" collapsed="false">
      <c r="A27" s="5"/>
      <c r="B27" s="38" t="n">
        <f aca="false">IF(OR(B26="",I26&lt;=0.005),"",B26+1)</f>
        <v>9</v>
      </c>
      <c r="C27" s="39" t="n">
        <f aca="false">IF(B27="","",EDATE($D$12,B27-1))</f>
        <v>46447</v>
      </c>
      <c r="D27" s="40" t="n">
        <f aca="false">IF(B27="","",I26)</f>
        <v>212248.408696768</v>
      </c>
      <c r="E27" s="40" t="n">
        <f aca="false">IF(B27="","",MIN(Calculator!$C$19-H27,D27)+H27)</f>
        <v>1386.37843141456</v>
      </c>
      <c r="F27" s="40" t="n">
        <f aca="false">IF(B27="","",MAX(0,MIN($D$13,D27-(E27-H27))))</f>
        <v>0</v>
      </c>
      <c r="G27" s="40" t="n">
        <f aca="false">IF(B27="","",(E27-H27)+F27)</f>
        <v>192.481132495243</v>
      </c>
      <c r="H27" s="40" t="n">
        <f aca="false">IF(B27="","",D27*Calculator!$C$17/12)</f>
        <v>1193.89729891932</v>
      </c>
      <c r="I27" s="40" t="n">
        <f aca="false">IF(B27="","",D27-G27)</f>
        <v>212055.927564272</v>
      </c>
      <c r="J27" s="40" t="n">
        <f aca="false">IF(B27="","",J26+H27)</f>
        <v>10783.3334470034</v>
      </c>
    </row>
    <row r="28" customFormat="false" ht="13.5" hidden="false" customHeight="true" outlineLevel="0" collapsed="false">
      <c r="A28" s="5"/>
      <c r="B28" s="41" t="n">
        <f aca="false">IF(OR(B27="",I27&lt;=0.005),"",B27+1)</f>
        <v>10</v>
      </c>
      <c r="C28" s="42" t="n">
        <f aca="false">IF(B28="","",EDATE($D$12,B28-1))</f>
        <v>46478</v>
      </c>
      <c r="D28" s="43" t="n">
        <f aca="false">IF(B28="","",I27)</f>
        <v>212055.927564272</v>
      </c>
      <c r="E28" s="43" t="n">
        <f aca="false">IF(B28="","",MIN(Calculator!$C$19-H28,D28)+H28)</f>
        <v>1386.37843141456</v>
      </c>
      <c r="F28" s="43" t="n">
        <f aca="false">IF(B28="","",MAX(0,MIN($D$13,D28-(E28-H28))))</f>
        <v>0</v>
      </c>
      <c r="G28" s="43" t="n">
        <f aca="false">IF(B28="","",(E28-H28)+F28)</f>
        <v>193.563838865528</v>
      </c>
      <c r="H28" s="43" t="n">
        <f aca="false">IF(B28="","",D28*Calculator!$C$17/12)</f>
        <v>1192.81459254903</v>
      </c>
      <c r="I28" s="43" t="n">
        <f aca="false">IF(B28="","",D28-G28)</f>
        <v>211862.363725407</v>
      </c>
      <c r="J28" s="43" t="n">
        <f aca="false">IF(B28="","",J27+H28)</f>
        <v>11976.1480395524</v>
      </c>
    </row>
    <row r="29" customFormat="false" ht="13.5" hidden="false" customHeight="true" outlineLevel="0" collapsed="false">
      <c r="A29" s="5"/>
      <c r="B29" s="38" t="n">
        <f aca="false">IF(OR(B28="",I28&lt;=0.005),"",B28+1)</f>
        <v>11</v>
      </c>
      <c r="C29" s="39" t="n">
        <f aca="false">IF(B29="","",EDATE($D$12,B29-1))</f>
        <v>46508</v>
      </c>
      <c r="D29" s="40" t="n">
        <f aca="false">IF(B29="","",I28)</f>
        <v>211862.363725407</v>
      </c>
      <c r="E29" s="40" t="n">
        <f aca="false">IF(B29="","",MIN(Calculator!$C$19-H29,D29)+H29)</f>
        <v>1386.37843141456</v>
      </c>
      <c r="F29" s="40" t="n">
        <f aca="false">IF(B29="","",MAX(0,MIN($D$13,D29-(E29-H29))))</f>
        <v>0</v>
      </c>
      <c r="G29" s="40" t="n">
        <f aca="false">IF(B29="","",(E29-H29)+F29)</f>
        <v>194.652635459147</v>
      </c>
      <c r="H29" s="40" t="n">
        <f aca="false">IF(B29="","",D29*Calculator!$C$17/12)</f>
        <v>1191.72579595541</v>
      </c>
      <c r="I29" s="40" t="n">
        <f aca="false">IF(B29="","",D29-G29)</f>
        <v>211667.711089948</v>
      </c>
      <c r="J29" s="40" t="n">
        <f aca="false">IF(B29="","",J28+H29)</f>
        <v>13167.8738355078</v>
      </c>
    </row>
    <row r="30" customFormat="false" ht="13.5" hidden="false" customHeight="true" outlineLevel="0" collapsed="false">
      <c r="A30" s="5"/>
      <c r="B30" s="41" t="n">
        <f aca="false">IF(OR(B29="",I29&lt;=0.005),"",B29+1)</f>
        <v>12</v>
      </c>
      <c r="C30" s="42" t="n">
        <f aca="false">IF(B30="","",EDATE($D$12,B30-1))</f>
        <v>46539</v>
      </c>
      <c r="D30" s="43" t="n">
        <f aca="false">IF(B30="","",I29)</f>
        <v>211667.711089948</v>
      </c>
      <c r="E30" s="43" t="n">
        <f aca="false">IF(B30="","",MIN(Calculator!$C$19-H30,D30)+H30)</f>
        <v>1386.37843141456</v>
      </c>
      <c r="F30" s="43" t="n">
        <f aca="false">IF(B30="","",MAX(0,MIN($D$13,D30-(E30-H30))))</f>
        <v>0</v>
      </c>
      <c r="G30" s="43" t="n">
        <f aca="false">IF(B30="","",(E30-H30)+F30)</f>
        <v>195.747556533604</v>
      </c>
      <c r="H30" s="43" t="n">
        <f aca="false">IF(B30="","",D30*Calculator!$C$17/12)</f>
        <v>1190.63087488096</v>
      </c>
      <c r="I30" s="43" t="n">
        <f aca="false">IF(B30="","",D30-G30)</f>
        <v>211471.963533414</v>
      </c>
      <c r="J30" s="43" t="n">
        <f aca="false">IF(B30="","",J29+H30)</f>
        <v>14358.5047103888</v>
      </c>
    </row>
    <row r="31" customFormat="false" ht="13.5" hidden="false" customHeight="true" outlineLevel="0" collapsed="false">
      <c r="A31" s="5"/>
      <c r="B31" s="38" t="n">
        <f aca="false">IF(OR(B30="",I30&lt;=0.005),"",B30+1)</f>
        <v>13</v>
      </c>
      <c r="C31" s="39" t="n">
        <f aca="false">IF(B31="","",EDATE($D$12,B31-1))</f>
        <v>46569</v>
      </c>
      <c r="D31" s="40" t="n">
        <f aca="false">IF(B31="","",I30)</f>
        <v>211471.963533414</v>
      </c>
      <c r="E31" s="40" t="n">
        <f aca="false">IF(B31="","",MIN(Calculator!$C$19-H31,D31)+H31)</f>
        <v>1386.37843141456</v>
      </c>
      <c r="F31" s="40" t="n">
        <f aca="false">IF(B31="","",MAX(0,MIN($D$13,D31-(E31-H31))))</f>
        <v>0</v>
      </c>
      <c r="G31" s="40" t="n">
        <f aca="false">IF(B31="","",(E31-H31)+F31)</f>
        <v>196.848636539106</v>
      </c>
      <c r="H31" s="40" t="n">
        <f aca="false">IF(B31="","",D31*Calculator!$C$17/12)</f>
        <v>1189.52979487545</v>
      </c>
      <c r="I31" s="40" t="n">
        <f aca="false">IF(B31="","",D31-G31)</f>
        <v>211275.114896875</v>
      </c>
      <c r="J31" s="40" t="n">
        <f aca="false">IF(B31="","",J30+H31)</f>
        <v>15548.0345052642</v>
      </c>
    </row>
    <row r="32" customFormat="false" ht="13.5" hidden="false" customHeight="true" outlineLevel="0" collapsed="false">
      <c r="A32" s="5"/>
      <c r="B32" s="41" t="n">
        <f aca="false">IF(OR(B31="",I31&lt;=0.005),"",B31+1)</f>
        <v>14</v>
      </c>
      <c r="C32" s="42" t="n">
        <f aca="false">IF(B32="","",EDATE($D$12,B32-1))</f>
        <v>46600</v>
      </c>
      <c r="D32" s="43" t="n">
        <f aca="false">IF(B32="","",I31)</f>
        <v>211275.114896875</v>
      </c>
      <c r="E32" s="43" t="n">
        <f aca="false">IF(B32="","",MIN(Calculator!$C$19-H32,D32)+H32)</f>
        <v>1386.37843141456</v>
      </c>
      <c r="F32" s="43" t="n">
        <f aca="false">IF(B32="","",MAX(0,MIN($D$13,D32-(E32-H32))))</f>
        <v>0</v>
      </c>
      <c r="G32" s="43" t="n">
        <f aca="false">IF(B32="","",(E32-H32)+F32)</f>
        <v>197.955910119638</v>
      </c>
      <c r="H32" s="43" t="n">
        <f aca="false">IF(B32="","",D32*Calculator!$C$17/12)</f>
        <v>1188.42252129492</v>
      </c>
      <c r="I32" s="43" t="n">
        <f aca="false">IF(B32="","",D32-G32)</f>
        <v>211077.158986755</v>
      </c>
      <c r="J32" s="43" t="n">
        <f aca="false">IF(B32="","",J31+H32)</f>
        <v>16736.4570265592</v>
      </c>
    </row>
    <row r="33" customFormat="false" ht="13.5" hidden="false" customHeight="true" outlineLevel="0" collapsed="false">
      <c r="A33" s="5"/>
      <c r="B33" s="38" t="n">
        <f aca="false">IF(OR(B32="",I32&lt;=0.005),"",B32+1)</f>
        <v>15</v>
      </c>
      <c r="C33" s="39" t="n">
        <f aca="false">IF(B33="","",EDATE($D$12,B33-1))</f>
        <v>46631</v>
      </c>
      <c r="D33" s="40" t="n">
        <f aca="false">IF(B33="","",I32)</f>
        <v>211077.158986755</v>
      </c>
      <c r="E33" s="40" t="n">
        <f aca="false">IF(B33="","",MIN(Calculator!$C$19-H33,D33)+H33)</f>
        <v>1386.37843141456</v>
      </c>
      <c r="F33" s="40" t="n">
        <f aca="false">IF(B33="","",MAX(0,MIN($D$13,D33-(E33-H33))))</f>
        <v>0</v>
      </c>
      <c r="G33" s="40" t="n">
        <f aca="false">IF(B33="","",(E33-H33)+F33)</f>
        <v>199.069412114061</v>
      </c>
      <c r="H33" s="40" t="n">
        <f aca="false">IF(B33="","",D33*Calculator!$C$17/12)</f>
        <v>1187.3090193005</v>
      </c>
      <c r="I33" s="40" t="n">
        <f aca="false">IF(B33="","",D33-G33)</f>
        <v>210878.089574641</v>
      </c>
      <c r="J33" s="40" t="n">
        <f aca="false">IF(B33="","",J32+H33)</f>
        <v>17923.7660458597</v>
      </c>
    </row>
    <row r="34" customFormat="false" ht="13.5" hidden="false" customHeight="true" outlineLevel="0" collapsed="false">
      <c r="A34" s="5"/>
      <c r="B34" s="41" t="n">
        <f aca="false">IF(OR(B33="",I33&lt;=0.005),"",B33+1)</f>
        <v>16</v>
      </c>
      <c r="C34" s="42" t="n">
        <f aca="false">IF(B34="","",EDATE($D$12,B34-1))</f>
        <v>46661</v>
      </c>
      <c r="D34" s="43" t="n">
        <f aca="false">IF(B34="","",I33)</f>
        <v>210878.089574641</v>
      </c>
      <c r="E34" s="43" t="n">
        <f aca="false">IF(B34="","",MIN(Calculator!$C$19-H34,D34)+H34)</f>
        <v>1386.37843141456</v>
      </c>
      <c r="F34" s="43" t="n">
        <f aca="false">IF(B34="","",MAX(0,MIN($D$13,D34-(E34-H34))))</f>
        <v>0</v>
      </c>
      <c r="G34" s="43" t="n">
        <f aca="false">IF(B34="","",(E34-H34)+F34)</f>
        <v>200.189177557203</v>
      </c>
      <c r="H34" s="43" t="n">
        <f aca="false">IF(B34="","",D34*Calculator!$C$17/12)</f>
        <v>1186.18925385736</v>
      </c>
      <c r="I34" s="43" t="n">
        <f aca="false">IF(B34="","",D34-G34)</f>
        <v>210677.900397084</v>
      </c>
      <c r="J34" s="43" t="n">
        <f aca="false">IF(B34="","",J33+H34)</f>
        <v>19109.955299717</v>
      </c>
    </row>
    <row r="35" customFormat="false" ht="13.5" hidden="false" customHeight="true" outlineLevel="0" collapsed="false">
      <c r="A35" s="5"/>
      <c r="B35" s="38" t="n">
        <f aca="false">IF(OR(B34="",I34&lt;=0.005),"",B34+1)</f>
        <v>17</v>
      </c>
      <c r="C35" s="39" t="n">
        <f aca="false">IF(B35="","",EDATE($D$12,B35-1))</f>
        <v>46692</v>
      </c>
      <c r="D35" s="40" t="n">
        <f aca="false">IF(B35="","",I34)</f>
        <v>210677.900397084</v>
      </c>
      <c r="E35" s="40" t="n">
        <f aca="false">IF(B35="","",MIN(Calculator!$C$19-H35,D35)+H35)</f>
        <v>1386.37843141456</v>
      </c>
      <c r="F35" s="40" t="n">
        <f aca="false">IF(B35="","",MAX(0,MIN($D$13,D35-(E35-H35))))</f>
        <v>0</v>
      </c>
      <c r="G35" s="40" t="n">
        <f aca="false">IF(B35="","",(E35-H35)+F35)</f>
        <v>201.315241680962</v>
      </c>
      <c r="H35" s="40" t="n">
        <f aca="false">IF(B35="","",D35*Calculator!$C$17/12)</f>
        <v>1185.0631897336</v>
      </c>
      <c r="I35" s="40" t="n">
        <f aca="false">IF(B35="","",D35-G35)</f>
        <v>210476.585155403</v>
      </c>
      <c r="J35" s="40" t="n">
        <f aca="false">IF(B35="","",J34+H35)</f>
        <v>20295.0184894506</v>
      </c>
    </row>
    <row r="36" customFormat="false" ht="13.5" hidden="false" customHeight="true" outlineLevel="0" collapsed="false">
      <c r="A36" s="5"/>
      <c r="B36" s="41" t="n">
        <f aca="false">IF(OR(B35="",I35&lt;=0.005),"",B35+1)</f>
        <v>18</v>
      </c>
      <c r="C36" s="42" t="n">
        <f aca="false">IF(B36="","",EDATE($D$12,B36-1))</f>
        <v>46722</v>
      </c>
      <c r="D36" s="43" t="n">
        <f aca="false">IF(B36="","",I35)</f>
        <v>210476.585155403</v>
      </c>
      <c r="E36" s="43" t="n">
        <f aca="false">IF(B36="","",MIN(Calculator!$C$19-H36,D36)+H36)</f>
        <v>1386.37843141456</v>
      </c>
      <c r="F36" s="43" t="n">
        <f aca="false">IF(B36="","",MAX(0,MIN($D$13,D36-(E36-H36))))</f>
        <v>0</v>
      </c>
      <c r="G36" s="43" t="n">
        <f aca="false">IF(B36="","",(E36-H36)+F36)</f>
        <v>202.447639915418</v>
      </c>
      <c r="H36" s="43" t="n">
        <f aca="false">IF(B36="","",D36*Calculator!$C$17/12)</f>
        <v>1183.93079149914</v>
      </c>
      <c r="I36" s="43" t="n">
        <f aca="false">IF(B36="","",D36-G36)</f>
        <v>210274.137515488</v>
      </c>
      <c r="J36" s="43" t="n">
        <f aca="false">IF(B36="","",J35+H36)</f>
        <v>21478.9492809498</v>
      </c>
    </row>
    <row r="37" customFormat="false" ht="13.5" hidden="false" customHeight="true" outlineLevel="0" collapsed="false">
      <c r="A37" s="5"/>
      <c r="B37" s="38" t="n">
        <f aca="false">IF(OR(B36="",I36&lt;=0.005),"",B36+1)</f>
        <v>19</v>
      </c>
      <c r="C37" s="39" t="n">
        <f aca="false">IF(B37="","",EDATE($D$12,B37-1))</f>
        <v>46753</v>
      </c>
      <c r="D37" s="40" t="n">
        <f aca="false">IF(B37="","",I36)</f>
        <v>210274.137515488</v>
      </c>
      <c r="E37" s="40" t="n">
        <f aca="false">IF(B37="","",MIN(Calculator!$C$19-H37,D37)+H37)</f>
        <v>1386.37843141456</v>
      </c>
      <c r="F37" s="40" t="n">
        <f aca="false">IF(B37="","",MAX(0,MIN($D$13,D37-(E37-H37))))</f>
        <v>0</v>
      </c>
      <c r="G37" s="40" t="n">
        <f aca="false">IF(B37="","",(E37-H37)+F37)</f>
        <v>203.586407889942</v>
      </c>
      <c r="H37" s="40" t="n">
        <f aca="false">IF(B37="","",D37*Calculator!$C$17/12)</f>
        <v>1182.79202352462</v>
      </c>
      <c r="I37" s="40" t="n">
        <f aca="false">IF(B37="","",D37-G37)</f>
        <v>210070.551107598</v>
      </c>
      <c r="J37" s="40" t="n">
        <f aca="false">IF(B37="","",J36+H37)</f>
        <v>22661.7413044744</v>
      </c>
    </row>
    <row r="38" customFormat="false" ht="13.5" hidden="false" customHeight="true" outlineLevel="0" collapsed="false">
      <c r="A38" s="5"/>
      <c r="B38" s="41" t="n">
        <f aca="false">IF(OR(B37="",I37&lt;=0.005),"",B37+1)</f>
        <v>20</v>
      </c>
      <c r="C38" s="42" t="n">
        <f aca="false">IF(B38="","",EDATE($D$12,B38-1))</f>
        <v>46784</v>
      </c>
      <c r="D38" s="43" t="n">
        <f aca="false">IF(B38="","",I37)</f>
        <v>210070.551107598</v>
      </c>
      <c r="E38" s="43" t="n">
        <f aca="false">IF(B38="","",MIN(Calculator!$C$19-H38,D38)+H38)</f>
        <v>1386.37843141456</v>
      </c>
      <c r="F38" s="43" t="n">
        <f aca="false">IF(B38="","",MAX(0,MIN($D$13,D38-(E38-H38))))</f>
        <v>0</v>
      </c>
      <c r="G38" s="43" t="n">
        <f aca="false">IF(B38="","",(E38-H38)+F38)</f>
        <v>204.731581434323</v>
      </c>
      <c r="H38" s="43" t="n">
        <f aca="false">IF(B38="","",D38*Calculator!$C$17/12)</f>
        <v>1181.64684998024</v>
      </c>
      <c r="I38" s="43" t="n">
        <f aca="false">IF(B38="","",D38-G38)</f>
        <v>209865.819526163</v>
      </c>
      <c r="J38" s="43" t="n">
        <f aca="false">IF(B38="","",J37+H38)</f>
        <v>23843.3881544546</v>
      </c>
    </row>
    <row r="39" customFormat="false" ht="13.5" hidden="false" customHeight="true" outlineLevel="0" collapsed="false">
      <c r="A39" s="5"/>
      <c r="B39" s="38" t="n">
        <f aca="false">IF(OR(B38="",I38&lt;=0.005),"",B38+1)</f>
        <v>21</v>
      </c>
      <c r="C39" s="39" t="n">
        <f aca="false">IF(B39="","",EDATE($D$12,B39-1))</f>
        <v>46813</v>
      </c>
      <c r="D39" s="40" t="n">
        <f aca="false">IF(B39="","",I38)</f>
        <v>209865.819526163</v>
      </c>
      <c r="E39" s="40" t="n">
        <f aca="false">IF(B39="","",MIN(Calculator!$C$19-H39,D39)+H39)</f>
        <v>1386.37843141456</v>
      </c>
      <c r="F39" s="40" t="n">
        <f aca="false">IF(B39="","",MAX(0,MIN($D$13,D39-(E39-H39))))</f>
        <v>0</v>
      </c>
      <c r="G39" s="40" t="n">
        <f aca="false">IF(B39="","",(E39-H39)+F39)</f>
        <v>205.883196579891</v>
      </c>
      <c r="H39" s="40" t="n">
        <f aca="false">IF(B39="","",D39*Calculator!$C$17/12)</f>
        <v>1180.49523483467</v>
      </c>
      <c r="I39" s="40" t="n">
        <f aca="false">IF(B39="","",D39-G39)</f>
        <v>209659.936329583</v>
      </c>
      <c r="J39" s="40" t="n">
        <f aca="false">IF(B39="","",J38+H39)</f>
        <v>25023.8833892893</v>
      </c>
    </row>
    <row r="40" customFormat="false" ht="13.5" hidden="false" customHeight="true" outlineLevel="0" collapsed="false">
      <c r="A40" s="5"/>
      <c r="B40" s="41" t="n">
        <f aca="false">IF(OR(B39="",I39&lt;=0.005),"",B39+1)</f>
        <v>22</v>
      </c>
      <c r="C40" s="42" t="n">
        <f aca="false">IF(B40="","",EDATE($D$12,B40-1))</f>
        <v>46844</v>
      </c>
      <c r="D40" s="43" t="n">
        <f aca="false">IF(B40="","",I39)</f>
        <v>209659.936329583</v>
      </c>
      <c r="E40" s="43" t="n">
        <f aca="false">IF(B40="","",MIN(Calculator!$C$19-H40,D40)+H40)</f>
        <v>1386.37843141456</v>
      </c>
      <c r="F40" s="43" t="n">
        <f aca="false">IF(B40="","",MAX(0,MIN($D$13,D40-(E40-H40))))</f>
        <v>0</v>
      </c>
      <c r="G40" s="43" t="n">
        <f aca="false">IF(B40="","",(E40-H40)+F40)</f>
        <v>207.041289560653</v>
      </c>
      <c r="H40" s="43" t="n">
        <f aca="false">IF(B40="","",D40*Calculator!$C$17/12)</f>
        <v>1179.33714185391</v>
      </c>
      <c r="I40" s="43" t="n">
        <f aca="false">IF(B40="","",D40-G40)</f>
        <v>209452.895040023</v>
      </c>
      <c r="J40" s="43" t="n">
        <f aca="false">IF(B40="","",J39+H40)</f>
        <v>26203.2205311432</v>
      </c>
    </row>
    <row r="41" customFormat="false" ht="13.5" hidden="false" customHeight="true" outlineLevel="0" collapsed="false">
      <c r="A41" s="5"/>
      <c r="B41" s="38" t="n">
        <f aca="false">IF(OR(B40="",I40&lt;=0.005),"",B40+1)</f>
        <v>23</v>
      </c>
      <c r="C41" s="39" t="n">
        <f aca="false">IF(B41="","",EDATE($D$12,B41-1))</f>
        <v>46874</v>
      </c>
      <c r="D41" s="40" t="n">
        <f aca="false">IF(B41="","",I40)</f>
        <v>209452.895040023</v>
      </c>
      <c r="E41" s="40" t="n">
        <f aca="false">IF(B41="","",MIN(Calculator!$C$19-H41,D41)+H41)</f>
        <v>1386.37843141456</v>
      </c>
      <c r="F41" s="40" t="n">
        <f aca="false">IF(B41="","",MAX(0,MIN($D$13,D41-(E41-H41))))</f>
        <v>0</v>
      </c>
      <c r="G41" s="40" t="n">
        <f aca="false">IF(B41="","",(E41-H41)+F41)</f>
        <v>208.205896814432</v>
      </c>
      <c r="H41" s="40" t="n">
        <f aca="false">IF(B41="","",D41*Calculator!$C$17/12)</f>
        <v>1178.17253460013</v>
      </c>
      <c r="I41" s="40" t="n">
        <f aca="false">IF(B41="","",D41-G41)</f>
        <v>209244.689143208</v>
      </c>
      <c r="J41" s="40" t="n">
        <f aca="false">IF(B41="","",J40+H41)</f>
        <v>27381.3930657433</v>
      </c>
    </row>
    <row r="42" customFormat="false" ht="13.5" hidden="false" customHeight="true" outlineLevel="0" collapsed="false">
      <c r="A42" s="5"/>
      <c r="B42" s="41" t="n">
        <f aca="false">IF(OR(B41="",I41&lt;=0.005),"",B41+1)</f>
        <v>24</v>
      </c>
      <c r="C42" s="42" t="n">
        <f aca="false">IF(B42="","",EDATE($D$12,B42-1))</f>
        <v>46905</v>
      </c>
      <c r="D42" s="43" t="n">
        <f aca="false">IF(B42="","",I41)</f>
        <v>209244.689143208</v>
      </c>
      <c r="E42" s="43" t="n">
        <f aca="false">IF(B42="","",MIN(Calculator!$C$19-H42,D42)+H42)</f>
        <v>1386.37843141456</v>
      </c>
      <c r="F42" s="43" t="n">
        <f aca="false">IF(B42="","",MAX(0,MIN($D$13,D42-(E42-H42))))</f>
        <v>0</v>
      </c>
      <c r="G42" s="43" t="n">
        <f aca="false">IF(B42="","",(E42-H42)+F42)</f>
        <v>209.377054984013</v>
      </c>
      <c r="H42" s="43" t="n">
        <f aca="false">IF(B42="","",D42*Calculator!$C$17/12)</f>
        <v>1177.00137643055</v>
      </c>
      <c r="I42" s="43" t="n">
        <f aca="false">IF(B42="","",D42-G42)</f>
        <v>209035.312088224</v>
      </c>
      <c r="J42" s="43" t="n">
        <f aca="false">IF(B42="","",J41+H42)</f>
        <v>28558.3944421739</v>
      </c>
    </row>
    <row r="43" customFormat="false" ht="13.5" hidden="false" customHeight="true" outlineLevel="0" collapsed="false">
      <c r="A43" s="5"/>
      <c r="B43" s="38" t="n">
        <f aca="false">IF(OR(B42="",I42&lt;=0.005),"",B42+1)</f>
        <v>25</v>
      </c>
      <c r="C43" s="39" t="n">
        <f aca="false">IF(B43="","",EDATE($D$12,B43-1))</f>
        <v>46935</v>
      </c>
      <c r="D43" s="40" t="n">
        <f aca="false">IF(B43="","",I42)</f>
        <v>209035.312088224</v>
      </c>
      <c r="E43" s="40" t="n">
        <f aca="false">IF(B43="","",MIN(Calculator!$C$19-H43,D43)+H43)</f>
        <v>1386.37843141456</v>
      </c>
      <c r="F43" s="40" t="n">
        <f aca="false">IF(B43="","",MAX(0,MIN($D$13,D43-(E43-H43))))</f>
        <v>0</v>
      </c>
      <c r="G43" s="40" t="n">
        <f aca="false">IF(B43="","",(E43-H43)+F43)</f>
        <v>210.554800918298</v>
      </c>
      <c r="H43" s="40" t="n">
        <f aca="false">IF(B43="","",D43*Calculator!$C$17/12)</f>
        <v>1175.82363049626</v>
      </c>
      <c r="I43" s="40" t="n">
        <f aca="false">IF(B43="","",D43-G43)</f>
        <v>208824.757287306</v>
      </c>
      <c r="J43" s="40" t="n">
        <f aca="false">IF(B43="","",J42+H43)</f>
        <v>29734.2180726701</v>
      </c>
    </row>
    <row r="44" customFormat="false" ht="13.5" hidden="false" customHeight="true" outlineLevel="0" collapsed="false">
      <c r="A44" s="5"/>
      <c r="B44" s="41" t="n">
        <f aca="false">IF(OR(B43="",I43&lt;=0.005),"",B43+1)</f>
        <v>26</v>
      </c>
      <c r="C44" s="42" t="n">
        <f aca="false">IF(B44="","",EDATE($D$12,B44-1))</f>
        <v>46966</v>
      </c>
      <c r="D44" s="43" t="n">
        <f aca="false">IF(B44="","",I43)</f>
        <v>208824.757287306</v>
      </c>
      <c r="E44" s="43" t="n">
        <f aca="false">IF(B44="","",MIN(Calculator!$C$19-H44,D44)+H44)</f>
        <v>1386.37843141456</v>
      </c>
      <c r="F44" s="43" t="n">
        <f aca="false">IF(B44="","",MAX(0,MIN($D$13,D44-(E44-H44))))</f>
        <v>0</v>
      </c>
      <c r="G44" s="43" t="n">
        <f aca="false">IF(B44="","",(E44-H44)+F44)</f>
        <v>211.739171673463</v>
      </c>
      <c r="H44" s="43" t="n">
        <f aca="false">IF(B44="","",D44*Calculator!$C$17/12)</f>
        <v>1174.6392597411</v>
      </c>
      <c r="I44" s="43" t="n">
        <f aca="false">IF(B44="","",D44-G44)</f>
        <v>208613.018115633</v>
      </c>
      <c r="J44" s="43" t="n">
        <f aca="false">IF(B44="","",J43+H44)</f>
        <v>30908.8573324112</v>
      </c>
    </row>
    <row r="45" customFormat="false" ht="13.5" hidden="false" customHeight="true" outlineLevel="0" collapsed="false">
      <c r="A45" s="5"/>
      <c r="B45" s="38" t="n">
        <f aca="false">IF(OR(B44="",I44&lt;=0.005),"",B44+1)</f>
        <v>27</v>
      </c>
      <c r="C45" s="39" t="n">
        <f aca="false">IF(B45="","",EDATE($D$12,B45-1))</f>
        <v>46997</v>
      </c>
      <c r="D45" s="40" t="n">
        <f aca="false">IF(B45="","",I44)</f>
        <v>208613.018115633</v>
      </c>
      <c r="E45" s="40" t="n">
        <f aca="false">IF(B45="","",MIN(Calculator!$C$19-H45,D45)+H45)</f>
        <v>1386.37843141456</v>
      </c>
      <c r="F45" s="40" t="n">
        <f aca="false">IF(B45="","",MAX(0,MIN($D$13,D45-(E45-H45))))</f>
        <v>0</v>
      </c>
      <c r="G45" s="40" t="n">
        <f aca="false">IF(B45="","",(E45-H45)+F45)</f>
        <v>212.930204514126</v>
      </c>
      <c r="H45" s="40" t="n">
        <f aca="false">IF(B45="","",D45*Calculator!$C$17/12)</f>
        <v>1173.44822690043</v>
      </c>
      <c r="I45" s="40" t="n">
        <f aca="false">IF(B45="","",D45-G45)</f>
        <v>208400.087911119</v>
      </c>
      <c r="J45" s="40" t="n">
        <f aca="false">IF(B45="","",J44+H45)</f>
        <v>32082.3055593117</v>
      </c>
    </row>
    <row r="46" customFormat="false" ht="13.5" hidden="false" customHeight="true" outlineLevel="0" collapsed="false">
      <c r="A46" s="5"/>
      <c r="B46" s="41" t="n">
        <f aca="false">IF(OR(B45="",I45&lt;=0.005),"",B45+1)</f>
        <v>28</v>
      </c>
      <c r="C46" s="42" t="n">
        <f aca="false">IF(B46="","",EDATE($D$12,B46-1))</f>
        <v>47027</v>
      </c>
      <c r="D46" s="43" t="n">
        <f aca="false">IF(B46="","",I45)</f>
        <v>208400.087911119</v>
      </c>
      <c r="E46" s="43" t="n">
        <f aca="false">IF(B46="","",MIN(Calculator!$C$19-H46,D46)+H46)</f>
        <v>1386.37843141456</v>
      </c>
      <c r="F46" s="43" t="n">
        <f aca="false">IF(B46="","",MAX(0,MIN($D$13,D46-(E46-H46))))</f>
        <v>0</v>
      </c>
      <c r="G46" s="43" t="n">
        <f aca="false">IF(B46="","",(E46-H46)+F46)</f>
        <v>214.127936914518</v>
      </c>
      <c r="H46" s="43" t="n">
        <f aca="false">IF(B46="","",D46*Calculator!$C$17/12)</f>
        <v>1172.25049450004</v>
      </c>
      <c r="I46" s="43" t="n">
        <f aca="false">IF(B46="","",D46-G46)</f>
        <v>208185.959974204</v>
      </c>
      <c r="J46" s="43" t="n">
        <f aca="false">IF(B46="","",J45+H46)</f>
        <v>33254.5560538117</v>
      </c>
    </row>
    <row r="47" customFormat="false" ht="13.5" hidden="false" customHeight="true" outlineLevel="0" collapsed="false">
      <c r="A47" s="5"/>
      <c r="B47" s="38" t="n">
        <f aca="false">IF(OR(B46="",I46&lt;=0.005),"",B46+1)</f>
        <v>29</v>
      </c>
      <c r="C47" s="39" t="n">
        <f aca="false">IF(B47="","",EDATE($D$12,B47-1))</f>
        <v>47058</v>
      </c>
      <c r="D47" s="40" t="n">
        <f aca="false">IF(B47="","",I46)</f>
        <v>208185.959974204</v>
      </c>
      <c r="E47" s="40" t="n">
        <f aca="false">IF(B47="","",MIN(Calculator!$C$19-H47,D47)+H47)</f>
        <v>1386.37843141456</v>
      </c>
      <c r="F47" s="40" t="n">
        <f aca="false">IF(B47="","",MAX(0,MIN($D$13,D47-(E47-H47))))</f>
        <v>0</v>
      </c>
      <c r="G47" s="40" t="n">
        <f aca="false">IF(B47="","",(E47-H47)+F47)</f>
        <v>215.332406559663</v>
      </c>
      <c r="H47" s="40" t="n">
        <f aca="false">IF(B47="","",D47*Calculator!$C$17/12)</f>
        <v>1171.0460248549</v>
      </c>
      <c r="I47" s="40" t="n">
        <f aca="false">IF(B47="","",D47-G47)</f>
        <v>207970.627567644</v>
      </c>
      <c r="J47" s="40" t="n">
        <f aca="false">IF(B47="","",J46+H47)</f>
        <v>34425.6020786666</v>
      </c>
    </row>
    <row r="48" customFormat="false" ht="13.5" hidden="false" customHeight="true" outlineLevel="0" collapsed="false">
      <c r="A48" s="5"/>
      <c r="B48" s="41" t="n">
        <f aca="false">IF(OR(B47="",I47&lt;=0.005),"",B47+1)</f>
        <v>30</v>
      </c>
      <c r="C48" s="42" t="n">
        <f aca="false">IF(B48="","",EDATE($D$12,B48-1))</f>
        <v>47088</v>
      </c>
      <c r="D48" s="43" t="n">
        <f aca="false">IF(B48="","",I47)</f>
        <v>207970.627567644</v>
      </c>
      <c r="E48" s="43" t="n">
        <f aca="false">IF(B48="","",MIN(Calculator!$C$19-H48,D48)+H48)</f>
        <v>1386.37843141456</v>
      </c>
      <c r="F48" s="43" t="n">
        <f aca="false">IF(B48="","",MAX(0,MIN($D$13,D48-(E48-H48))))</f>
        <v>0</v>
      </c>
      <c r="G48" s="43" t="n">
        <f aca="false">IF(B48="","",(E48-H48)+F48)</f>
        <v>216.543651346561</v>
      </c>
      <c r="H48" s="43" t="n">
        <f aca="false">IF(B48="","",D48*Calculator!$C$17/12)</f>
        <v>1169.834780068</v>
      </c>
      <c r="I48" s="43" t="n">
        <f aca="false">IF(B48="","",D48-G48)</f>
        <v>207754.083916298</v>
      </c>
      <c r="J48" s="43" t="n">
        <f aca="false">IF(B48="","",J47+H48)</f>
        <v>35595.4368587346</v>
      </c>
    </row>
    <row r="49" customFormat="false" ht="13.5" hidden="false" customHeight="true" outlineLevel="0" collapsed="false">
      <c r="A49" s="5"/>
      <c r="B49" s="38" t="n">
        <f aca="false">IF(OR(B48="",I48&lt;=0.005),"",B48+1)</f>
        <v>31</v>
      </c>
      <c r="C49" s="39" t="n">
        <f aca="false">IF(B49="","",EDATE($D$12,B49-1))</f>
        <v>47119</v>
      </c>
      <c r="D49" s="40" t="n">
        <f aca="false">IF(B49="","",I48)</f>
        <v>207754.083916298</v>
      </c>
      <c r="E49" s="40" t="n">
        <f aca="false">IF(B49="","",MIN(Calculator!$C$19-H49,D49)+H49)</f>
        <v>1386.37843141456</v>
      </c>
      <c r="F49" s="40" t="n">
        <f aca="false">IF(B49="","",MAX(0,MIN($D$13,D49-(E49-H49))))</f>
        <v>0</v>
      </c>
      <c r="G49" s="40" t="n">
        <f aca="false">IF(B49="","",(E49-H49)+F49)</f>
        <v>217.761709385385</v>
      </c>
      <c r="H49" s="40" t="n">
        <f aca="false">IF(B49="","",D49*Calculator!$C$17/12)</f>
        <v>1168.61672202918</v>
      </c>
      <c r="I49" s="40" t="n">
        <f aca="false">IF(B49="","",D49-G49)</f>
        <v>207536.322206912</v>
      </c>
      <c r="J49" s="40" t="n">
        <f aca="false">IF(B49="","",J48+H49)</f>
        <v>36764.0535807638</v>
      </c>
    </row>
    <row r="50" customFormat="false" ht="13.5" hidden="false" customHeight="true" outlineLevel="0" collapsed="false">
      <c r="A50" s="5"/>
      <c r="B50" s="41" t="n">
        <f aca="false">IF(OR(B49="",I49&lt;=0.005),"",B49+1)</f>
        <v>32</v>
      </c>
      <c r="C50" s="42" t="n">
        <f aca="false">IF(B50="","",EDATE($D$12,B50-1))</f>
        <v>47150</v>
      </c>
      <c r="D50" s="43" t="n">
        <f aca="false">IF(B50="","",I49)</f>
        <v>207536.322206912</v>
      </c>
      <c r="E50" s="43" t="n">
        <f aca="false">IF(B50="","",MIN(Calculator!$C$19-H50,D50)+H50)</f>
        <v>1386.37843141456</v>
      </c>
      <c r="F50" s="43" t="n">
        <f aca="false">IF(B50="","",MAX(0,MIN($D$13,D50-(E50-H50))))</f>
        <v>0</v>
      </c>
      <c r="G50" s="43" t="n">
        <f aca="false">IF(B50="","",(E50-H50)+F50)</f>
        <v>218.986619000678</v>
      </c>
      <c r="H50" s="43" t="n">
        <f aca="false">IF(B50="","",D50*Calculator!$C$17/12)</f>
        <v>1167.39181241388</v>
      </c>
      <c r="I50" s="43" t="n">
        <f aca="false">IF(B50="","",D50-G50)</f>
        <v>207317.335587912</v>
      </c>
      <c r="J50" s="43" t="n">
        <f aca="false">IF(B50="","",J49+H50)</f>
        <v>37931.4453931777</v>
      </c>
    </row>
    <row r="51" customFormat="false" ht="13.5" hidden="false" customHeight="true" outlineLevel="0" collapsed="false">
      <c r="A51" s="5"/>
      <c r="B51" s="38" t="n">
        <f aca="false">IF(OR(B50="",I50&lt;=0.005),"",B50+1)</f>
        <v>33</v>
      </c>
      <c r="C51" s="39" t="n">
        <f aca="false">IF(B51="","",EDATE($D$12,B51-1))</f>
        <v>47178</v>
      </c>
      <c r="D51" s="40" t="n">
        <f aca="false">IF(B51="","",I50)</f>
        <v>207317.335587912</v>
      </c>
      <c r="E51" s="40" t="n">
        <f aca="false">IF(B51="","",MIN(Calculator!$C$19-H51,D51)+H51)</f>
        <v>1386.37843141456</v>
      </c>
      <c r="F51" s="40" t="n">
        <f aca="false">IF(B51="","",MAX(0,MIN($D$13,D51-(E51-H51))))</f>
        <v>0</v>
      </c>
      <c r="G51" s="40" t="n">
        <f aca="false">IF(B51="","",(E51-H51)+F51)</f>
        <v>220.218418732557</v>
      </c>
      <c r="H51" s="40" t="n">
        <f aca="false">IF(B51="","",D51*Calculator!$C$17/12)</f>
        <v>1166.160012682</v>
      </c>
      <c r="I51" s="40" t="n">
        <f aca="false">IF(B51="","",D51-G51)</f>
        <v>207097.117169179</v>
      </c>
      <c r="J51" s="40" t="n">
        <f aca="false">IF(B51="","",J50+H51)</f>
        <v>39097.6054058597</v>
      </c>
    </row>
    <row r="52" customFormat="false" ht="13.5" hidden="false" customHeight="true" outlineLevel="0" collapsed="false">
      <c r="A52" s="5"/>
      <c r="B52" s="41" t="n">
        <f aca="false">IF(OR(B51="",I51&lt;=0.005),"",B51+1)</f>
        <v>34</v>
      </c>
      <c r="C52" s="42" t="n">
        <f aca="false">IF(B52="","",EDATE($D$12,B52-1))</f>
        <v>47209</v>
      </c>
      <c r="D52" s="43" t="n">
        <f aca="false">IF(B52="","",I51)</f>
        <v>207097.117169179</v>
      </c>
      <c r="E52" s="43" t="n">
        <f aca="false">IF(B52="","",MIN(Calculator!$C$19-H52,D52)+H52)</f>
        <v>1386.37843141456</v>
      </c>
      <c r="F52" s="43" t="n">
        <f aca="false">IF(B52="","",MAX(0,MIN($D$13,D52-(E52-H52))))</f>
        <v>0</v>
      </c>
      <c r="G52" s="43" t="n">
        <f aca="false">IF(B52="","",(E52-H52)+F52)</f>
        <v>221.457147337927</v>
      </c>
      <c r="H52" s="43" t="n">
        <f aca="false">IF(B52="","",D52*Calculator!$C$17/12)</f>
        <v>1164.92128407663</v>
      </c>
      <c r="I52" s="43" t="n">
        <f aca="false">IF(B52="","",D52-G52)</f>
        <v>206875.660021841</v>
      </c>
      <c r="J52" s="43" t="n">
        <f aca="false">IF(B52="","",J51+H52)</f>
        <v>40262.5266899363</v>
      </c>
    </row>
    <row r="53" customFormat="false" ht="13.5" hidden="false" customHeight="true" outlineLevel="0" collapsed="false">
      <c r="A53" s="5"/>
      <c r="B53" s="38" t="n">
        <f aca="false">IF(OR(B52="",I52&lt;=0.005),"",B52+1)</f>
        <v>35</v>
      </c>
      <c r="C53" s="39" t="n">
        <f aca="false">IF(B53="","",EDATE($D$12,B53-1))</f>
        <v>47239</v>
      </c>
      <c r="D53" s="40" t="n">
        <f aca="false">IF(B53="","",I52)</f>
        <v>206875.660021841</v>
      </c>
      <c r="E53" s="40" t="n">
        <f aca="false">IF(B53="","",MIN(Calculator!$C$19-H53,D53)+H53)</f>
        <v>1386.37843141456</v>
      </c>
      <c r="F53" s="40" t="n">
        <f aca="false">IF(B53="","",MAX(0,MIN($D$13,D53-(E53-H53))))</f>
        <v>0</v>
      </c>
      <c r="G53" s="40" t="n">
        <f aca="false">IF(B53="","",(E53-H53)+F53)</f>
        <v>222.702843791703</v>
      </c>
      <c r="H53" s="40" t="n">
        <f aca="false">IF(B53="","",D53*Calculator!$C$17/12)</f>
        <v>1163.67558762286</v>
      </c>
      <c r="I53" s="40" t="n">
        <f aca="false">IF(B53="","",D53-G53)</f>
        <v>206652.95717805</v>
      </c>
      <c r="J53" s="40" t="n">
        <f aca="false">IF(B53="","",J52+H53)</f>
        <v>41426.2022775592</v>
      </c>
    </row>
    <row r="54" customFormat="false" ht="13.5" hidden="false" customHeight="true" outlineLevel="0" collapsed="false">
      <c r="A54" s="5"/>
      <c r="B54" s="41" t="n">
        <f aca="false">IF(OR(B53="",I53&lt;=0.005),"",B53+1)</f>
        <v>36</v>
      </c>
      <c r="C54" s="42" t="n">
        <f aca="false">IF(B54="","",EDATE($D$12,B54-1))</f>
        <v>47270</v>
      </c>
      <c r="D54" s="43" t="n">
        <f aca="false">IF(B54="","",I53)</f>
        <v>206652.95717805</v>
      </c>
      <c r="E54" s="43" t="n">
        <f aca="false">IF(B54="","",MIN(Calculator!$C$19-H54,D54)+H54)</f>
        <v>1386.37843141456</v>
      </c>
      <c r="F54" s="43" t="n">
        <f aca="false">IF(B54="","",MAX(0,MIN($D$13,D54-(E54-H54))))</f>
        <v>0</v>
      </c>
      <c r="G54" s="43" t="n">
        <f aca="false">IF(B54="","",(E54-H54)+F54)</f>
        <v>223.955547288031</v>
      </c>
      <c r="H54" s="43" t="n">
        <f aca="false">IF(B54="","",D54*Calculator!$C$17/12)</f>
        <v>1162.42288412653</v>
      </c>
      <c r="I54" s="43" t="n">
        <f aca="false">IF(B54="","",D54-G54)</f>
        <v>206429.001630762</v>
      </c>
      <c r="J54" s="43" t="n">
        <f aca="false">IF(B54="","",J53+H54)</f>
        <v>42588.6251616857</v>
      </c>
    </row>
    <row r="55" customFormat="false" ht="13.5" hidden="false" customHeight="true" outlineLevel="0" collapsed="false">
      <c r="A55" s="5"/>
      <c r="B55" s="38" t="n">
        <f aca="false">IF(OR(B54="",I54&lt;=0.005),"",B54+1)</f>
        <v>37</v>
      </c>
      <c r="C55" s="39" t="n">
        <f aca="false">IF(B55="","",EDATE($D$12,B55-1))</f>
        <v>47300</v>
      </c>
      <c r="D55" s="40" t="n">
        <f aca="false">IF(B55="","",I54)</f>
        <v>206429.001630762</v>
      </c>
      <c r="E55" s="40" t="n">
        <f aca="false">IF(B55="","",MIN(Calculator!$C$19-H55,D55)+H55)</f>
        <v>1386.37843141456</v>
      </c>
      <c r="F55" s="40" t="n">
        <f aca="false">IF(B55="","",MAX(0,MIN($D$13,D55-(E55-H55))))</f>
        <v>0</v>
      </c>
      <c r="G55" s="40" t="n">
        <f aca="false">IF(B55="","",(E55-H55)+F55)</f>
        <v>225.215297241527</v>
      </c>
      <c r="H55" s="40" t="n">
        <f aca="false">IF(B55="","",D55*Calculator!$C$17/12)</f>
        <v>1161.16313417303</v>
      </c>
      <c r="I55" s="40" t="n">
        <f aca="false">IF(B55="","",D55-G55)</f>
        <v>206203.78633352</v>
      </c>
      <c r="J55" s="40" t="n">
        <f aca="false">IF(B55="","",J54+H55)</f>
        <v>43749.7882958587</v>
      </c>
    </row>
    <row r="56" customFormat="false" ht="13.5" hidden="false" customHeight="true" outlineLevel="0" collapsed="false">
      <c r="A56" s="5"/>
      <c r="B56" s="41" t="n">
        <f aca="false">IF(OR(B55="",I55&lt;=0.005),"",B55+1)</f>
        <v>38</v>
      </c>
      <c r="C56" s="42" t="n">
        <f aca="false">IF(B56="","",EDATE($D$12,B56-1))</f>
        <v>47331</v>
      </c>
      <c r="D56" s="43" t="n">
        <f aca="false">IF(B56="","",I55)</f>
        <v>206203.78633352</v>
      </c>
      <c r="E56" s="43" t="n">
        <f aca="false">IF(B56="","",MIN(Calculator!$C$19-H56,D56)+H56)</f>
        <v>1386.37843141456</v>
      </c>
      <c r="F56" s="43" t="n">
        <f aca="false">IF(B56="","",MAX(0,MIN($D$13,D56-(E56-H56))))</f>
        <v>0</v>
      </c>
      <c r="G56" s="43" t="n">
        <f aca="false">IF(B56="","",(E56-H56)+F56)</f>
        <v>226.48213328851</v>
      </c>
      <c r="H56" s="43" t="n">
        <f aca="false">IF(B56="","",D56*Calculator!$C$17/12)</f>
        <v>1159.89629812605</v>
      </c>
      <c r="I56" s="43" t="n">
        <f aca="false">IF(B56="","",D56-G56)</f>
        <v>205977.304200231</v>
      </c>
      <c r="J56" s="43" t="n">
        <f aca="false">IF(B56="","",J55+H56)</f>
        <v>44909.6845939848</v>
      </c>
    </row>
    <row r="57" customFormat="false" ht="13.5" hidden="false" customHeight="true" outlineLevel="0" collapsed="false">
      <c r="A57" s="5"/>
      <c r="B57" s="38" t="n">
        <f aca="false">IF(OR(B56="",I56&lt;=0.005),"",B56+1)</f>
        <v>39</v>
      </c>
      <c r="C57" s="39" t="n">
        <f aca="false">IF(B57="","",EDATE($D$12,B57-1))</f>
        <v>47362</v>
      </c>
      <c r="D57" s="40" t="n">
        <f aca="false">IF(B57="","",I56)</f>
        <v>205977.304200231</v>
      </c>
      <c r="E57" s="40" t="n">
        <f aca="false">IF(B57="","",MIN(Calculator!$C$19-H57,D57)+H57)</f>
        <v>1386.37843141456</v>
      </c>
      <c r="F57" s="40" t="n">
        <f aca="false">IF(B57="","",MAX(0,MIN($D$13,D57-(E57-H57))))</f>
        <v>0</v>
      </c>
      <c r="G57" s="40" t="n">
        <f aca="false">IF(B57="","",(E57-H57)+F57)</f>
        <v>227.756095288258</v>
      </c>
      <c r="H57" s="40" t="n">
        <f aca="false">IF(B57="","",D57*Calculator!$C$17/12)</f>
        <v>1158.6223361263</v>
      </c>
      <c r="I57" s="40" t="n">
        <f aca="false">IF(B57="","",D57-G57)</f>
        <v>205749.548104943</v>
      </c>
      <c r="J57" s="40" t="n">
        <f aca="false">IF(B57="","",J56+H57)</f>
        <v>46068.3069301111</v>
      </c>
    </row>
    <row r="58" customFormat="false" ht="13.5" hidden="false" customHeight="true" outlineLevel="0" collapsed="false">
      <c r="A58" s="5"/>
      <c r="B58" s="41" t="n">
        <f aca="false">IF(OR(B57="",I57&lt;=0.005),"",B57+1)</f>
        <v>40</v>
      </c>
      <c r="C58" s="42" t="n">
        <f aca="false">IF(B58="","",EDATE($D$12,B58-1))</f>
        <v>47392</v>
      </c>
      <c r="D58" s="43" t="n">
        <f aca="false">IF(B58="","",I57)</f>
        <v>205749.548104943</v>
      </c>
      <c r="E58" s="43" t="n">
        <f aca="false">IF(B58="","",MIN(Calculator!$C$19-H58,D58)+H58)</f>
        <v>1386.37843141456</v>
      </c>
      <c r="F58" s="43" t="n">
        <f aca="false">IF(B58="","",MAX(0,MIN($D$13,D58-(E58-H58))))</f>
        <v>0</v>
      </c>
      <c r="G58" s="43" t="n">
        <f aca="false">IF(B58="","",(E58-H58)+F58)</f>
        <v>229.037223324254</v>
      </c>
      <c r="H58" s="43" t="n">
        <f aca="false">IF(B58="","",D58*Calculator!$C$17/12)</f>
        <v>1157.34120809031</v>
      </c>
      <c r="I58" s="43" t="n">
        <f aca="false">IF(B58="","",D58-G58)</f>
        <v>205520.510881619</v>
      </c>
      <c r="J58" s="43" t="n">
        <f aca="false">IF(B58="","",J57+H58)</f>
        <v>47225.6481382014</v>
      </c>
    </row>
    <row r="59" customFormat="false" ht="13.5" hidden="false" customHeight="true" outlineLevel="0" collapsed="false">
      <c r="A59" s="5"/>
      <c r="B59" s="38" t="n">
        <f aca="false">IF(OR(B58="",I58&lt;=0.005),"",B58+1)</f>
        <v>41</v>
      </c>
      <c r="C59" s="39" t="n">
        <f aca="false">IF(B59="","",EDATE($D$12,B59-1))</f>
        <v>47423</v>
      </c>
      <c r="D59" s="40" t="n">
        <f aca="false">IF(B59="","",I58)</f>
        <v>205520.510881619</v>
      </c>
      <c r="E59" s="40" t="n">
        <f aca="false">IF(B59="","",MIN(Calculator!$C$19-H59,D59)+H59)</f>
        <v>1386.37843141456</v>
      </c>
      <c r="F59" s="40" t="n">
        <f aca="false">IF(B59="","",MAX(0,MIN($D$13,D59-(E59-H59))))</f>
        <v>0</v>
      </c>
      <c r="G59" s="40" t="n">
        <f aca="false">IF(B59="","",(E59-H59)+F59)</f>
        <v>230.325557705454</v>
      </c>
      <c r="H59" s="40" t="n">
        <f aca="false">IF(B59="","",D59*Calculator!$C$17/12)</f>
        <v>1156.05287370911</v>
      </c>
      <c r="I59" s="40" t="n">
        <f aca="false">IF(B59="","",D59-G59)</f>
        <v>205290.185323914</v>
      </c>
      <c r="J59" s="40" t="n">
        <f aca="false">IF(B59="","",J58+H59)</f>
        <v>48381.7010119105</v>
      </c>
    </row>
    <row r="60" customFormat="false" ht="13.5" hidden="false" customHeight="true" outlineLevel="0" collapsed="false">
      <c r="A60" s="5"/>
      <c r="B60" s="41" t="n">
        <f aca="false">IF(OR(B59="",I59&lt;=0.005),"",B59+1)</f>
        <v>42</v>
      </c>
      <c r="C60" s="42" t="n">
        <f aca="false">IF(B60="","",EDATE($D$12,B60-1))</f>
        <v>47453</v>
      </c>
      <c r="D60" s="43" t="n">
        <f aca="false">IF(B60="","",I59)</f>
        <v>205290.185323914</v>
      </c>
      <c r="E60" s="43" t="n">
        <f aca="false">IF(B60="","",MIN(Calculator!$C$19-H60,D60)+H60)</f>
        <v>1386.37843141456</v>
      </c>
      <c r="F60" s="43" t="n">
        <f aca="false">IF(B60="","",MAX(0,MIN($D$13,D60-(E60-H60))))</f>
        <v>0</v>
      </c>
      <c r="G60" s="43" t="n">
        <f aca="false">IF(B60="","",(E60-H60)+F60)</f>
        <v>231.621138967547</v>
      </c>
      <c r="H60" s="43" t="n">
        <f aca="false">IF(B60="","",D60*Calculator!$C$17/12)</f>
        <v>1154.75729244701</v>
      </c>
      <c r="I60" s="43" t="n">
        <f aca="false">IF(B60="","",D60-G60)</f>
        <v>205058.564184946</v>
      </c>
      <c r="J60" s="43" t="n">
        <f aca="false">IF(B60="","",J59+H60)</f>
        <v>49536.4583043575</v>
      </c>
    </row>
    <row r="61" customFormat="false" ht="13.5" hidden="false" customHeight="true" outlineLevel="0" collapsed="false">
      <c r="A61" s="5"/>
      <c r="B61" s="38" t="n">
        <f aca="false">IF(OR(B60="",I60&lt;=0.005),"",B60+1)</f>
        <v>43</v>
      </c>
      <c r="C61" s="39" t="n">
        <f aca="false">IF(B61="","",EDATE($D$12,B61-1))</f>
        <v>47484</v>
      </c>
      <c r="D61" s="40" t="n">
        <f aca="false">IF(B61="","",I60)</f>
        <v>205058.564184946</v>
      </c>
      <c r="E61" s="40" t="n">
        <f aca="false">IF(B61="","",MIN(Calculator!$C$19-H61,D61)+H61)</f>
        <v>1386.37843141456</v>
      </c>
      <c r="F61" s="40" t="n">
        <f aca="false">IF(B61="","",MAX(0,MIN($D$13,D61-(E61-H61))))</f>
        <v>0</v>
      </c>
      <c r="G61" s="40" t="n">
        <f aca="false">IF(B61="","",(E61-H61)+F61)</f>
        <v>232.924007874239</v>
      </c>
      <c r="H61" s="40" t="n">
        <f aca="false">IF(B61="","",D61*Calculator!$C$17/12)</f>
        <v>1153.45442354032</v>
      </c>
      <c r="I61" s="40" t="n">
        <f aca="false">IF(B61="","",D61-G61)</f>
        <v>204825.640177072</v>
      </c>
      <c r="J61" s="40" t="n">
        <f aca="false">IF(B61="","",J60+H61)</f>
        <v>50689.9127278978</v>
      </c>
    </row>
    <row r="62" customFormat="false" ht="13.5" hidden="false" customHeight="true" outlineLevel="0" collapsed="false">
      <c r="A62" s="5"/>
      <c r="B62" s="41" t="n">
        <f aca="false">IF(OR(B61="",I61&lt;=0.005),"",B61+1)</f>
        <v>44</v>
      </c>
      <c r="C62" s="42" t="n">
        <f aca="false">IF(B62="","",EDATE($D$12,B62-1))</f>
        <v>47515</v>
      </c>
      <c r="D62" s="43" t="n">
        <f aca="false">IF(B62="","",I61)</f>
        <v>204825.640177072</v>
      </c>
      <c r="E62" s="43" t="n">
        <f aca="false">IF(B62="","",MIN(Calculator!$C$19-H62,D62)+H62)</f>
        <v>1386.37843141456</v>
      </c>
      <c r="F62" s="43" t="n">
        <f aca="false">IF(B62="","",MAX(0,MIN($D$13,D62-(E62-H62))))</f>
        <v>0</v>
      </c>
      <c r="G62" s="43" t="n">
        <f aca="false">IF(B62="","",(E62-H62)+F62)</f>
        <v>234.234205418532</v>
      </c>
      <c r="H62" s="43" t="n">
        <f aca="false">IF(B62="","",D62*Calculator!$C$17/12)</f>
        <v>1152.14422599603</v>
      </c>
      <c r="I62" s="43" t="n">
        <f aca="false">IF(B62="","",D62-G62)</f>
        <v>204591.405971653</v>
      </c>
      <c r="J62" s="43" t="n">
        <f aca="false">IF(B62="","",J61+H62)</f>
        <v>51842.0569538938</v>
      </c>
    </row>
    <row r="63" customFormat="false" ht="13.5" hidden="false" customHeight="true" outlineLevel="0" collapsed="false">
      <c r="A63" s="5"/>
      <c r="B63" s="38" t="n">
        <f aca="false">IF(OR(B62="",I62&lt;=0.005),"",B62+1)</f>
        <v>45</v>
      </c>
      <c r="C63" s="39" t="n">
        <f aca="false">IF(B63="","",EDATE($D$12,B63-1))</f>
        <v>47543</v>
      </c>
      <c r="D63" s="40" t="n">
        <f aca="false">IF(B63="","",I62)</f>
        <v>204591.405971653</v>
      </c>
      <c r="E63" s="40" t="n">
        <f aca="false">IF(B63="","",MIN(Calculator!$C$19-H63,D63)+H63)</f>
        <v>1386.37843141456</v>
      </c>
      <c r="F63" s="40" t="n">
        <f aca="false">IF(B63="","",MAX(0,MIN($D$13,D63-(E63-H63))))</f>
        <v>0</v>
      </c>
      <c r="G63" s="40" t="n">
        <f aca="false">IF(B63="","",(E63-H63)+F63)</f>
        <v>235.551772824011</v>
      </c>
      <c r="H63" s="40" t="n">
        <f aca="false">IF(B63="","",D63*Calculator!$C$17/12)</f>
        <v>1150.82665859055</v>
      </c>
      <c r="I63" s="40" t="n">
        <f aca="false">IF(B63="","",D63-G63)</f>
        <v>204355.854198829</v>
      </c>
      <c r="J63" s="40" t="n">
        <f aca="false">IF(B63="","",J62+H63)</f>
        <v>52992.8836124844</v>
      </c>
    </row>
    <row r="64" customFormat="false" ht="13.5" hidden="false" customHeight="true" outlineLevel="0" collapsed="false">
      <c r="A64" s="5"/>
      <c r="B64" s="41" t="n">
        <f aca="false">IF(OR(B63="",I63&lt;=0.005),"",B63+1)</f>
        <v>46</v>
      </c>
      <c r="C64" s="42" t="n">
        <f aca="false">IF(B64="","",EDATE($D$12,B64-1))</f>
        <v>47574</v>
      </c>
      <c r="D64" s="43" t="n">
        <f aca="false">IF(B64="","",I63)</f>
        <v>204355.854198829</v>
      </c>
      <c r="E64" s="43" t="n">
        <f aca="false">IF(B64="","",MIN(Calculator!$C$19-H64,D64)+H64)</f>
        <v>1386.37843141456</v>
      </c>
      <c r="F64" s="43" t="n">
        <f aca="false">IF(B64="","",MAX(0,MIN($D$13,D64-(E64-H64))))</f>
        <v>0</v>
      </c>
      <c r="G64" s="43" t="n">
        <f aca="false">IF(B64="","",(E64-H64)+F64)</f>
        <v>236.876751546146</v>
      </c>
      <c r="H64" s="43" t="n">
        <f aca="false">IF(B64="","",D64*Calculator!$C$17/12)</f>
        <v>1149.50167986841</v>
      </c>
      <c r="I64" s="43" t="n">
        <f aca="false">IF(B64="","",D64-G64)</f>
        <v>204118.977447283</v>
      </c>
      <c r="J64" s="43" t="n">
        <f aca="false">IF(B64="","",J63+H64)</f>
        <v>54142.3852923528</v>
      </c>
    </row>
    <row r="65" customFormat="false" ht="13.5" hidden="false" customHeight="true" outlineLevel="0" collapsed="false">
      <c r="A65" s="5"/>
      <c r="B65" s="38" t="n">
        <f aca="false">IF(OR(B64="",I64&lt;=0.005),"",B64+1)</f>
        <v>47</v>
      </c>
      <c r="C65" s="39" t="n">
        <f aca="false">IF(B65="","",EDATE($D$12,B65-1))</f>
        <v>47604</v>
      </c>
      <c r="D65" s="40" t="n">
        <f aca="false">IF(B65="","",I64)</f>
        <v>204118.977447283</v>
      </c>
      <c r="E65" s="40" t="n">
        <f aca="false">IF(B65="","",MIN(Calculator!$C$19-H65,D65)+H65)</f>
        <v>1386.37843141456</v>
      </c>
      <c r="F65" s="40" t="n">
        <f aca="false">IF(B65="","",MAX(0,MIN($D$13,D65-(E65-H65))))</f>
        <v>0</v>
      </c>
      <c r="G65" s="40" t="n">
        <f aca="false">IF(B65="","",(E65-H65)+F65)</f>
        <v>238.209183273593</v>
      </c>
      <c r="H65" s="40" t="n">
        <f aca="false">IF(B65="","",D65*Calculator!$C$17/12)</f>
        <v>1148.16924814097</v>
      </c>
      <c r="I65" s="40" t="n">
        <f aca="false">IF(B65="","",D65-G65)</f>
        <v>203880.768264009</v>
      </c>
      <c r="J65" s="40" t="n">
        <f aca="false">IF(B65="","",J64+H65)</f>
        <v>55290.5545404938</v>
      </c>
    </row>
    <row r="66" customFormat="false" ht="13.5" hidden="false" customHeight="true" outlineLevel="0" collapsed="false">
      <c r="A66" s="5"/>
      <c r="B66" s="41" t="n">
        <f aca="false">IF(OR(B65="",I65&lt;=0.005),"",B65+1)</f>
        <v>48</v>
      </c>
      <c r="C66" s="42" t="n">
        <f aca="false">IF(B66="","",EDATE($D$12,B66-1))</f>
        <v>47635</v>
      </c>
      <c r="D66" s="43" t="n">
        <f aca="false">IF(B66="","",I65)</f>
        <v>203880.768264009</v>
      </c>
      <c r="E66" s="43" t="n">
        <f aca="false">IF(B66="","",MIN(Calculator!$C$19-H66,D66)+H66)</f>
        <v>1386.37843141456</v>
      </c>
      <c r="F66" s="43" t="n">
        <f aca="false">IF(B66="","",MAX(0,MIN($D$13,D66-(E66-H66))))</f>
        <v>0</v>
      </c>
      <c r="G66" s="43" t="n">
        <f aca="false">IF(B66="","",(E66-H66)+F66)</f>
        <v>239.549109929507</v>
      </c>
      <c r="H66" s="43" t="n">
        <f aca="false">IF(B66="","",D66*Calculator!$C$17/12)</f>
        <v>1146.82932148505</v>
      </c>
      <c r="I66" s="43" t="n">
        <f aca="false">IF(B66="","",D66-G66)</f>
        <v>203641.21915408</v>
      </c>
      <c r="J66" s="43" t="n">
        <f aca="false">IF(B66="","",J65+H66)</f>
        <v>56437.3838619788</v>
      </c>
    </row>
    <row r="67" customFormat="false" ht="13.5" hidden="false" customHeight="true" outlineLevel="0" collapsed="false">
      <c r="A67" s="5"/>
      <c r="B67" s="38" t="n">
        <f aca="false">IF(OR(B66="",I66&lt;=0.005),"",B66+1)</f>
        <v>49</v>
      </c>
      <c r="C67" s="39" t="n">
        <f aca="false">IF(B67="","",EDATE($D$12,B67-1))</f>
        <v>47665</v>
      </c>
      <c r="D67" s="40" t="n">
        <f aca="false">IF(B67="","",I66)</f>
        <v>203641.21915408</v>
      </c>
      <c r="E67" s="40" t="n">
        <f aca="false">IF(B67="","",MIN(Calculator!$C$19-H67,D67)+H67)</f>
        <v>1386.37843141456</v>
      </c>
      <c r="F67" s="40" t="n">
        <f aca="false">IF(B67="","",MAX(0,MIN($D$13,D67-(E67-H67))))</f>
        <v>0</v>
      </c>
      <c r="G67" s="40" t="n">
        <f aca="false">IF(B67="","",(E67-H67)+F67)</f>
        <v>240.896573672861</v>
      </c>
      <c r="H67" s="40" t="n">
        <f aca="false">IF(B67="","",D67*Calculator!$C$17/12)</f>
        <v>1145.4818577417</v>
      </c>
      <c r="I67" s="40" t="n">
        <f aca="false">IF(B67="","",D67-G67)</f>
        <v>203400.322580407</v>
      </c>
      <c r="J67" s="40" t="n">
        <f aca="false">IF(B67="","",J66+H67)</f>
        <v>57582.8657197205</v>
      </c>
    </row>
    <row r="68" customFormat="false" ht="13.5" hidden="false" customHeight="true" outlineLevel="0" collapsed="false">
      <c r="A68" s="5"/>
      <c r="B68" s="41" t="n">
        <f aca="false">IF(OR(B67="",I67&lt;=0.005),"",B67+1)</f>
        <v>50</v>
      </c>
      <c r="C68" s="42" t="n">
        <f aca="false">IF(B68="","",EDATE($D$12,B68-1))</f>
        <v>47696</v>
      </c>
      <c r="D68" s="43" t="n">
        <f aca="false">IF(B68="","",I67)</f>
        <v>203400.322580407</v>
      </c>
      <c r="E68" s="43" t="n">
        <f aca="false">IF(B68="","",MIN(Calculator!$C$19-H68,D68)+H68)</f>
        <v>1386.37843141456</v>
      </c>
      <c r="F68" s="43" t="n">
        <f aca="false">IF(B68="","",MAX(0,MIN($D$13,D68-(E68-H68))))</f>
        <v>0</v>
      </c>
      <c r="G68" s="43" t="n">
        <f aca="false">IF(B68="","",(E68-H68)+F68)</f>
        <v>242.25161689977</v>
      </c>
      <c r="H68" s="43" t="n">
        <f aca="false">IF(B68="","",D68*Calculator!$C$17/12)</f>
        <v>1144.12681451479</v>
      </c>
      <c r="I68" s="43" t="n">
        <f aca="false">IF(B68="","",D68-G68)</f>
        <v>203158.070963507</v>
      </c>
      <c r="J68" s="43" t="n">
        <f aca="false">IF(B68="","",J67+H68)</f>
        <v>58726.9925342353</v>
      </c>
    </row>
    <row r="69" customFormat="false" ht="13.5" hidden="false" customHeight="true" outlineLevel="0" collapsed="false">
      <c r="A69" s="5"/>
      <c r="B69" s="38" t="n">
        <f aca="false">IF(OR(B68="",I68&lt;=0.005),"",B68+1)</f>
        <v>51</v>
      </c>
      <c r="C69" s="39" t="n">
        <f aca="false">IF(B69="","",EDATE($D$12,B69-1))</f>
        <v>47727</v>
      </c>
      <c r="D69" s="40" t="n">
        <f aca="false">IF(B69="","",I68)</f>
        <v>203158.070963507</v>
      </c>
      <c r="E69" s="40" t="n">
        <f aca="false">IF(B69="","",MIN(Calculator!$C$19-H69,D69)+H69)</f>
        <v>1386.37843141456</v>
      </c>
      <c r="F69" s="40" t="n">
        <f aca="false">IF(B69="","",MAX(0,MIN($D$13,D69-(E69-H69))))</f>
        <v>0</v>
      </c>
      <c r="G69" s="40" t="n">
        <f aca="false">IF(B69="","",(E69-H69)+F69)</f>
        <v>243.614282244831</v>
      </c>
      <c r="H69" s="40" t="n">
        <f aca="false">IF(B69="","",D69*Calculator!$C$17/12)</f>
        <v>1142.76414916973</v>
      </c>
      <c r="I69" s="40" t="n">
        <f aca="false">IF(B69="","",D69-G69)</f>
        <v>202914.456681262</v>
      </c>
      <c r="J69" s="40" t="n">
        <f aca="false">IF(B69="","",J68+H69)</f>
        <v>59869.7566834051</v>
      </c>
    </row>
    <row r="70" customFormat="false" ht="13.5" hidden="false" customHeight="true" outlineLevel="0" collapsed="false">
      <c r="A70" s="5"/>
      <c r="B70" s="41" t="n">
        <f aca="false">IF(OR(B69="",I69&lt;=0.005),"",B69+1)</f>
        <v>52</v>
      </c>
      <c r="C70" s="42" t="n">
        <f aca="false">IF(B70="","",EDATE($D$12,B70-1))</f>
        <v>47757</v>
      </c>
      <c r="D70" s="43" t="n">
        <f aca="false">IF(B70="","",I69)</f>
        <v>202914.456681262</v>
      </c>
      <c r="E70" s="43" t="n">
        <f aca="false">IF(B70="","",MIN(Calculator!$C$19-H70,D70)+H70)</f>
        <v>1386.37843141456</v>
      </c>
      <c r="F70" s="43" t="n">
        <f aca="false">IF(B70="","",MAX(0,MIN($D$13,D70-(E70-H70))))</f>
        <v>0</v>
      </c>
      <c r="G70" s="43" t="n">
        <f aca="false">IF(B70="","",(E70-H70)+F70)</f>
        <v>244.984612582459</v>
      </c>
      <c r="H70" s="43" t="n">
        <f aca="false">IF(B70="","",D70*Calculator!$C$17/12)</f>
        <v>1141.3938188321</v>
      </c>
      <c r="I70" s="43" t="n">
        <f aca="false">IF(B70="","",D70-G70)</f>
        <v>202669.47206868</v>
      </c>
      <c r="J70" s="43" t="n">
        <f aca="false">IF(B70="","",J69+H70)</f>
        <v>61011.1505022372</v>
      </c>
    </row>
    <row r="71" customFormat="false" ht="13.5" hidden="false" customHeight="true" outlineLevel="0" collapsed="false">
      <c r="A71" s="5"/>
      <c r="B71" s="38" t="n">
        <f aca="false">IF(OR(B70="",I70&lt;=0.005),"",B70+1)</f>
        <v>53</v>
      </c>
      <c r="C71" s="39" t="n">
        <f aca="false">IF(B71="","",EDATE($D$12,B71-1))</f>
        <v>47788</v>
      </c>
      <c r="D71" s="40" t="n">
        <f aca="false">IF(B71="","",I70)</f>
        <v>202669.47206868</v>
      </c>
      <c r="E71" s="40" t="n">
        <f aca="false">IF(B71="","",MIN(Calculator!$C$19-H71,D71)+H71)</f>
        <v>1386.37843141456</v>
      </c>
      <c r="F71" s="40" t="n">
        <f aca="false">IF(B71="","",MAX(0,MIN($D$13,D71-(E71-H71))))</f>
        <v>0</v>
      </c>
      <c r="G71" s="40" t="n">
        <f aca="false">IF(B71="","",(E71-H71)+F71)</f>
        <v>246.362651028235</v>
      </c>
      <c r="H71" s="40" t="n">
        <f aca="false">IF(B71="","",D71*Calculator!$C$17/12)</f>
        <v>1140.01578038633</v>
      </c>
      <c r="I71" s="40" t="n">
        <f aca="false">IF(B71="","",D71-G71)</f>
        <v>202423.109417652</v>
      </c>
      <c r="J71" s="40" t="n">
        <f aca="false">IF(B71="","",J70+H71)</f>
        <v>62151.1662826235</v>
      </c>
    </row>
    <row r="72" customFormat="false" ht="13.5" hidden="false" customHeight="true" outlineLevel="0" collapsed="false">
      <c r="A72" s="5"/>
      <c r="B72" s="41" t="n">
        <f aca="false">IF(OR(B71="",I71&lt;=0.005),"",B71+1)</f>
        <v>54</v>
      </c>
      <c r="C72" s="42" t="n">
        <f aca="false">IF(B72="","",EDATE($D$12,B72-1))</f>
        <v>47818</v>
      </c>
      <c r="D72" s="43" t="n">
        <f aca="false">IF(B72="","",I71)</f>
        <v>202423.109417652</v>
      </c>
      <c r="E72" s="43" t="n">
        <f aca="false">IF(B72="","",MIN(Calculator!$C$19-H72,D72)+H72)</f>
        <v>1386.37843141456</v>
      </c>
      <c r="F72" s="43" t="n">
        <f aca="false">IF(B72="","",MAX(0,MIN($D$13,D72-(E72-H72))))</f>
        <v>0</v>
      </c>
      <c r="G72" s="43" t="n">
        <f aca="false">IF(B72="","",(E72-H72)+F72)</f>
        <v>247.748440940269</v>
      </c>
      <c r="H72" s="43" t="n">
        <f aca="false">IF(B72="","",D72*Calculator!$C$17/12)</f>
        <v>1138.62999047429</v>
      </c>
      <c r="I72" s="43" t="n">
        <f aca="false">IF(B72="","",D72-G72)</f>
        <v>202175.360976711</v>
      </c>
      <c r="J72" s="43" t="n">
        <f aca="false">IF(B72="","",J71+H72)</f>
        <v>63289.7962730978</v>
      </c>
    </row>
    <row r="73" customFormat="false" ht="13.5" hidden="false" customHeight="true" outlineLevel="0" collapsed="false">
      <c r="A73" s="5"/>
      <c r="B73" s="38" t="n">
        <f aca="false">IF(OR(B72="",I72&lt;=0.005),"",B72+1)</f>
        <v>55</v>
      </c>
      <c r="C73" s="39" t="n">
        <f aca="false">IF(B73="","",EDATE($D$12,B73-1))</f>
        <v>47849</v>
      </c>
      <c r="D73" s="40" t="n">
        <f aca="false">IF(B73="","",I72)</f>
        <v>202175.360976711</v>
      </c>
      <c r="E73" s="40" t="n">
        <f aca="false">IF(B73="","",MIN(Calculator!$C$19-H73,D73)+H73)</f>
        <v>1386.37843141456</v>
      </c>
      <c r="F73" s="40" t="n">
        <f aca="false">IF(B73="","",MAX(0,MIN($D$13,D73-(E73-H73))))</f>
        <v>0</v>
      </c>
      <c r="G73" s="40" t="n">
        <f aca="false">IF(B73="","",(E73-H73)+F73)</f>
        <v>249.142025920558</v>
      </c>
      <c r="H73" s="40" t="n">
        <f aca="false">IF(B73="","",D73*Calculator!$C$17/12)</f>
        <v>1137.236405494</v>
      </c>
      <c r="I73" s="40" t="n">
        <f aca="false">IF(B73="","",D73-G73)</f>
        <v>201926.218950791</v>
      </c>
      <c r="J73" s="40" t="n">
        <f aca="false">IF(B73="","",J72+H73)</f>
        <v>64427.0326785918</v>
      </c>
    </row>
    <row r="74" customFormat="false" ht="13.5" hidden="false" customHeight="true" outlineLevel="0" collapsed="false">
      <c r="A74" s="5"/>
      <c r="B74" s="41" t="n">
        <f aca="false">IF(OR(B73="",I73&lt;=0.005),"",B73+1)</f>
        <v>56</v>
      </c>
      <c r="C74" s="42" t="n">
        <f aca="false">IF(B74="","",EDATE($D$12,B74-1))</f>
        <v>47880</v>
      </c>
      <c r="D74" s="43" t="n">
        <f aca="false">IF(B74="","",I73)</f>
        <v>201926.218950791</v>
      </c>
      <c r="E74" s="43" t="n">
        <f aca="false">IF(B74="","",MIN(Calculator!$C$19-H74,D74)+H74)</f>
        <v>1386.37843141456</v>
      </c>
      <c r="F74" s="43" t="n">
        <f aca="false">IF(B74="","",MAX(0,MIN($D$13,D74-(E74-H74))))</f>
        <v>0</v>
      </c>
      <c r="G74" s="43" t="n">
        <f aca="false">IF(B74="","",(E74-H74)+F74)</f>
        <v>250.543449816361</v>
      </c>
      <c r="H74" s="43" t="n">
        <f aca="false">IF(B74="","",D74*Calculator!$C$17/12)</f>
        <v>1135.8349815982</v>
      </c>
      <c r="I74" s="43" t="n">
        <f aca="false">IF(B74="","",D74-G74)</f>
        <v>201675.675500975</v>
      </c>
      <c r="J74" s="43" t="n">
        <f aca="false">IF(B74="","",J73+H74)</f>
        <v>65562.86766019</v>
      </c>
    </row>
    <row r="75" customFormat="false" ht="13.5" hidden="false" customHeight="true" outlineLevel="0" collapsed="false">
      <c r="A75" s="5"/>
      <c r="B75" s="38" t="n">
        <f aca="false">IF(OR(B74="",I74&lt;=0.005),"",B74+1)</f>
        <v>57</v>
      </c>
      <c r="C75" s="39" t="n">
        <f aca="false">IF(B75="","",EDATE($D$12,B75-1))</f>
        <v>47908</v>
      </c>
      <c r="D75" s="40" t="n">
        <f aca="false">IF(B75="","",I74)</f>
        <v>201675.675500975</v>
      </c>
      <c r="E75" s="40" t="n">
        <f aca="false">IF(B75="","",MIN(Calculator!$C$19-H75,D75)+H75)</f>
        <v>1386.37843141456</v>
      </c>
      <c r="F75" s="40" t="n">
        <f aca="false">IF(B75="","",MAX(0,MIN($D$13,D75-(E75-H75))))</f>
        <v>0</v>
      </c>
      <c r="G75" s="40" t="n">
        <f aca="false">IF(B75="","",(E75-H75)+F75)</f>
        <v>251.952756721578</v>
      </c>
      <c r="H75" s="40" t="n">
        <f aca="false">IF(B75="","",D75*Calculator!$C$17/12)</f>
        <v>1134.42567469298</v>
      </c>
      <c r="I75" s="40" t="n">
        <f aca="false">IF(B75="","",D75-G75)</f>
        <v>201423.722744253</v>
      </c>
      <c r="J75" s="40" t="n">
        <f aca="false">IF(B75="","",J74+H75)</f>
        <v>66697.293334883</v>
      </c>
    </row>
    <row r="76" customFormat="false" ht="13.5" hidden="false" customHeight="true" outlineLevel="0" collapsed="false">
      <c r="A76" s="5"/>
      <c r="B76" s="41" t="n">
        <f aca="false">IF(OR(B75="",I75&lt;=0.005),"",B75+1)</f>
        <v>58</v>
      </c>
      <c r="C76" s="42" t="n">
        <f aca="false">IF(B76="","",EDATE($D$12,B76-1))</f>
        <v>47939</v>
      </c>
      <c r="D76" s="43" t="n">
        <f aca="false">IF(B76="","",I75)</f>
        <v>201423.722744253</v>
      </c>
      <c r="E76" s="43" t="n">
        <f aca="false">IF(B76="","",MIN(Calculator!$C$19-H76,D76)+H76)</f>
        <v>1386.37843141456</v>
      </c>
      <c r="F76" s="43" t="n">
        <f aca="false">IF(B76="","",MAX(0,MIN($D$13,D76-(E76-H76))))</f>
        <v>0</v>
      </c>
      <c r="G76" s="43" t="n">
        <f aca="false">IF(B76="","",(E76-H76)+F76)</f>
        <v>253.369990978137</v>
      </c>
      <c r="H76" s="43" t="n">
        <f aca="false">IF(B76="","",D76*Calculator!$C$17/12)</f>
        <v>1133.00844043642</v>
      </c>
      <c r="I76" s="43" t="n">
        <f aca="false">IF(B76="","",D76-G76)</f>
        <v>201170.352753275</v>
      </c>
      <c r="J76" s="43" t="n">
        <f aca="false">IF(B76="","",J75+H76)</f>
        <v>67830.3017753194</v>
      </c>
    </row>
    <row r="77" customFormat="false" ht="13.5" hidden="false" customHeight="true" outlineLevel="0" collapsed="false">
      <c r="A77" s="5"/>
      <c r="B77" s="38" t="n">
        <f aca="false">IF(OR(B76="",I76&lt;=0.005),"",B76+1)</f>
        <v>59</v>
      </c>
      <c r="C77" s="39" t="n">
        <f aca="false">IF(B77="","",EDATE($D$12,B77-1))</f>
        <v>47969</v>
      </c>
      <c r="D77" s="40" t="n">
        <f aca="false">IF(B77="","",I76)</f>
        <v>201170.352753275</v>
      </c>
      <c r="E77" s="40" t="n">
        <f aca="false">IF(B77="","",MIN(Calculator!$C$19-H77,D77)+H77)</f>
        <v>1386.37843141456</v>
      </c>
      <c r="F77" s="40" t="n">
        <f aca="false">IF(B77="","",MAX(0,MIN($D$13,D77-(E77-H77))))</f>
        <v>0</v>
      </c>
      <c r="G77" s="40" t="n">
        <f aca="false">IF(B77="","",(E77-H77)+F77)</f>
        <v>254.795197177389</v>
      </c>
      <c r="H77" s="40" t="n">
        <f aca="false">IF(B77="","",D77*Calculator!$C$17/12)</f>
        <v>1131.58323423717</v>
      </c>
      <c r="I77" s="40" t="n">
        <f aca="false">IF(B77="","",D77-G77)</f>
        <v>200915.557556097</v>
      </c>
      <c r="J77" s="40" t="n">
        <f aca="false">IF(B77="","",J76+H77)</f>
        <v>68961.8850095565</v>
      </c>
    </row>
    <row r="78" customFormat="false" ht="13.5" hidden="false" customHeight="true" outlineLevel="0" collapsed="false">
      <c r="A78" s="5"/>
      <c r="B78" s="41" t="n">
        <f aca="false">IF(OR(B77="",I77&lt;=0.005),"",B77+1)</f>
        <v>60</v>
      </c>
      <c r="C78" s="42" t="n">
        <f aca="false">IF(B78="","",EDATE($D$12,B78-1))</f>
        <v>48000</v>
      </c>
      <c r="D78" s="43" t="n">
        <f aca="false">IF(B78="","",I77)</f>
        <v>200915.557556097</v>
      </c>
      <c r="E78" s="43" t="n">
        <f aca="false">IF(B78="","",MIN(Calculator!$C$19-H78,D78)+H78)</f>
        <v>1386.37843141456</v>
      </c>
      <c r="F78" s="43" t="n">
        <f aca="false">IF(B78="","",MAX(0,MIN($D$13,D78-(E78-H78))))</f>
        <v>0</v>
      </c>
      <c r="G78" s="43" t="n">
        <f aca="false">IF(B78="","",(E78-H78)+F78)</f>
        <v>256.228420161512</v>
      </c>
      <c r="H78" s="43" t="n">
        <f aca="false">IF(B78="","",D78*Calculator!$C$17/12)</f>
        <v>1130.15001125305</v>
      </c>
      <c r="I78" s="43" t="n">
        <f aca="false">IF(B78="","",D78-G78)</f>
        <v>200659.329135936</v>
      </c>
      <c r="J78" s="43" t="n">
        <f aca="false">IF(B78="","",J77+H78)</f>
        <v>70092.0350208096</v>
      </c>
    </row>
    <row r="79" customFormat="false" ht="13.5" hidden="false" customHeight="true" outlineLevel="0" collapsed="false">
      <c r="A79" s="5"/>
      <c r="B79" s="38" t="n">
        <f aca="false">IF(OR(B78="",I78&lt;=0.005),"",B78+1)</f>
        <v>61</v>
      </c>
      <c r="C79" s="39" t="n">
        <f aca="false">IF(B79="","",EDATE($D$12,B79-1))</f>
        <v>48030</v>
      </c>
      <c r="D79" s="40" t="n">
        <f aca="false">IF(B79="","",I78)</f>
        <v>200659.329135936</v>
      </c>
      <c r="E79" s="40" t="n">
        <f aca="false">IF(B79="","",MIN(Calculator!$C$19-H79,D79)+H79)</f>
        <v>1386.37843141456</v>
      </c>
      <c r="F79" s="40" t="n">
        <f aca="false">IF(B79="","",MAX(0,MIN($D$13,D79-(E79-H79))))</f>
        <v>0</v>
      </c>
      <c r="G79" s="40" t="n">
        <f aca="false">IF(B79="","",(E79-H79)+F79)</f>
        <v>257.66970502492</v>
      </c>
      <c r="H79" s="40" t="n">
        <f aca="false">IF(B79="","",D79*Calculator!$C$17/12)</f>
        <v>1128.70872638964</v>
      </c>
      <c r="I79" s="40" t="n">
        <f aca="false">IF(B79="","",D79-G79)</f>
        <v>200401.659430911</v>
      </c>
      <c r="J79" s="40" t="n">
        <f aca="false">IF(B79="","",J78+H79)</f>
        <v>71220.7437471992</v>
      </c>
    </row>
    <row r="80" customFormat="false" ht="13.5" hidden="false" customHeight="true" outlineLevel="0" collapsed="false">
      <c r="A80" s="5"/>
      <c r="B80" s="41" t="n">
        <f aca="false">IF(OR(B79="",I79&lt;=0.005),"",B79+1)</f>
        <v>62</v>
      </c>
      <c r="C80" s="42" t="n">
        <f aca="false">IF(B80="","",EDATE($D$12,B80-1))</f>
        <v>48061</v>
      </c>
      <c r="D80" s="43" t="n">
        <f aca="false">IF(B80="","",I79)</f>
        <v>200401.659430911</v>
      </c>
      <c r="E80" s="43" t="n">
        <f aca="false">IF(B80="","",MIN(Calculator!$C$19-H80,D80)+H80)</f>
        <v>1386.37843141456</v>
      </c>
      <c r="F80" s="43" t="n">
        <f aca="false">IF(B80="","",MAX(0,MIN($D$13,D80-(E80-H80))))</f>
        <v>0</v>
      </c>
      <c r="G80" s="43" t="n">
        <f aca="false">IF(B80="","",(E80-H80)+F80)</f>
        <v>259.119097115685</v>
      </c>
      <c r="H80" s="43" t="n">
        <f aca="false">IF(B80="","",D80*Calculator!$C$17/12)</f>
        <v>1127.25933429887</v>
      </c>
      <c r="I80" s="43" t="n">
        <f aca="false">IF(B80="","",D80-G80)</f>
        <v>200142.540333795</v>
      </c>
      <c r="J80" s="43" t="n">
        <f aca="false">IF(B80="","",J79+H80)</f>
        <v>72348.0030814981</v>
      </c>
    </row>
    <row r="81" customFormat="false" ht="13.5" hidden="false" customHeight="true" outlineLevel="0" collapsed="false">
      <c r="A81" s="5"/>
      <c r="B81" s="38" t="n">
        <f aca="false">IF(OR(B80="",I80&lt;=0.005),"",B80+1)</f>
        <v>63</v>
      </c>
      <c r="C81" s="39" t="n">
        <f aca="false">IF(B81="","",EDATE($D$12,B81-1))</f>
        <v>48092</v>
      </c>
      <c r="D81" s="40" t="n">
        <f aca="false">IF(B81="","",I80)</f>
        <v>200142.540333795</v>
      </c>
      <c r="E81" s="40" t="n">
        <f aca="false">IF(B81="","",MIN(Calculator!$C$19-H81,D81)+H81)</f>
        <v>1386.37843141456</v>
      </c>
      <c r="F81" s="40" t="n">
        <f aca="false">IF(B81="","",MAX(0,MIN($D$13,D81-(E81-H81))))</f>
        <v>0</v>
      </c>
      <c r="G81" s="40" t="n">
        <f aca="false">IF(B81="","",(E81-H81)+F81)</f>
        <v>260.576642036961</v>
      </c>
      <c r="H81" s="40" t="n">
        <f aca="false">IF(B81="","",D81*Calculator!$C$17/12)</f>
        <v>1125.8017893776</v>
      </c>
      <c r="I81" s="40" t="n">
        <f aca="false">IF(B81="","",D81-G81)</f>
        <v>199881.963691758</v>
      </c>
      <c r="J81" s="40" t="n">
        <f aca="false">IF(B81="","",J80+H81)</f>
        <v>73473.8048708757</v>
      </c>
    </row>
    <row r="82" customFormat="false" ht="13.5" hidden="false" customHeight="true" outlineLevel="0" collapsed="false">
      <c r="A82" s="5"/>
      <c r="B82" s="41" t="n">
        <f aca="false">IF(OR(B81="",I81&lt;=0.005),"",B81+1)</f>
        <v>64</v>
      </c>
      <c r="C82" s="42" t="n">
        <f aca="false">IF(B82="","",EDATE($D$12,B82-1))</f>
        <v>48122</v>
      </c>
      <c r="D82" s="43" t="n">
        <f aca="false">IF(B82="","",I81)</f>
        <v>199881.963691758</v>
      </c>
      <c r="E82" s="43" t="n">
        <f aca="false">IF(B82="","",MIN(Calculator!$C$19-H82,D82)+H82)</f>
        <v>1386.37843141456</v>
      </c>
      <c r="F82" s="43" t="n">
        <f aca="false">IF(B82="","",MAX(0,MIN($D$13,D82-(E82-H82))))</f>
        <v>0</v>
      </c>
      <c r="G82" s="43" t="n">
        <f aca="false">IF(B82="","",(E82-H82)+F82)</f>
        <v>262.042385648419</v>
      </c>
      <c r="H82" s="43" t="n">
        <f aca="false">IF(B82="","",D82*Calculator!$C$17/12)</f>
        <v>1124.33604576614</v>
      </c>
      <c r="I82" s="43" t="n">
        <f aca="false">IF(B82="","",D82-G82)</f>
        <v>199619.92130611</v>
      </c>
      <c r="J82" s="43" t="n">
        <f aca="false">IF(B82="","",J81+H82)</f>
        <v>74598.1409166419</v>
      </c>
    </row>
    <row r="83" customFormat="false" ht="13.5" hidden="false" customHeight="true" outlineLevel="0" collapsed="false">
      <c r="A83" s="5"/>
      <c r="B83" s="38" t="n">
        <f aca="false">IF(OR(B82="",I82&lt;=0.005),"",B82+1)</f>
        <v>65</v>
      </c>
      <c r="C83" s="39" t="n">
        <f aca="false">IF(B83="","",EDATE($D$12,B83-1))</f>
        <v>48153</v>
      </c>
      <c r="D83" s="40" t="n">
        <f aca="false">IF(B83="","",I82)</f>
        <v>199619.92130611</v>
      </c>
      <c r="E83" s="40" t="n">
        <f aca="false">IF(B83="","",MIN(Calculator!$C$19-H83,D83)+H83)</f>
        <v>1386.37843141456</v>
      </c>
      <c r="F83" s="40" t="n">
        <f aca="false">IF(B83="","",MAX(0,MIN($D$13,D83-(E83-H83))))</f>
        <v>0</v>
      </c>
      <c r="G83" s="40" t="n">
        <f aca="false">IF(B83="","",(E83-H83)+F83)</f>
        <v>263.516374067691</v>
      </c>
      <c r="H83" s="40" t="n">
        <f aca="false">IF(B83="","",D83*Calculator!$C$17/12)</f>
        <v>1122.86205734687</v>
      </c>
      <c r="I83" s="40" t="n">
        <f aca="false">IF(B83="","",D83-G83)</f>
        <v>199356.404932042</v>
      </c>
      <c r="J83" s="40" t="n">
        <f aca="false">IF(B83="","",J82+H83)</f>
        <v>75721.0029739887</v>
      </c>
    </row>
    <row r="84" customFormat="false" ht="13.5" hidden="false" customHeight="true" outlineLevel="0" collapsed="false">
      <c r="A84" s="5"/>
      <c r="B84" s="41" t="n">
        <f aca="false">IF(OR(B83="",I83&lt;=0.005),"",B83+1)</f>
        <v>66</v>
      </c>
      <c r="C84" s="42" t="n">
        <f aca="false">IF(B84="","",EDATE($D$12,B84-1))</f>
        <v>48183</v>
      </c>
      <c r="D84" s="43" t="n">
        <f aca="false">IF(B84="","",I83)</f>
        <v>199356.404932042</v>
      </c>
      <c r="E84" s="43" t="n">
        <f aca="false">IF(B84="","",MIN(Calculator!$C$19-H84,D84)+H84)</f>
        <v>1386.37843141456</v>
      </c>
      <c r="F84" s="43" t="n">
        <f aca="false">IF(B84="","",MAX(0,MIN($D$13,D84-(E84-H84))))</f>
        <v>0</v>
      </c>
      <c r="G84" s="43" t="n">
        <f aca="false">IF(B84="","",(E84-H84)+F84)</f>
        <v>264.998653671822</v>
      </c>
      <c r="H84" s="43" t="n">
        <f aca="false">IF(B84="","",D84*Calculator!$C$17/12)</f>
        <v>1121.37977774274</v>
      </c>
      <c r="I84" s="43" t="n">
        <f aca="false">IF(B84="","",D84-G84)</f>
        <v>199091.40627837</v>
      </c>
      <c r="J84" s="43" t="n">
        <f aca="false">IF(B84="","",J83+H84)</f>
        <v>76842.3827517315</v>
      </c>
    </row>
    <row r="85" customFormat="false" ht="13.5" hidden="false" customHeight="true" outlineLevel="0" collapsed="false">
      <c r="A85" s="5"/>
      <c r="B85" s="38" t="n">
        <f aca="false">IF(OR(B84="",I84&lt;=0.005),"",B84+1)</f>
        <v>67</v>
      </c>
      <c r="C85" s="39" t="n">
        <f aca="false">IF(B85="","",EDATE($D$12,B85-1))</f>
        <v>48214</v>
      </c>
      <c r="D85" s="40" t="n">
        <f aca="false">IF(B85="","",I84)</f>
        <v>199091.40627837</v>
      </c>
      <c r="E85" s="40" t="n">
        <f aca="false">IF(B85="","",MIN(Calculator!$C$19-H85,D85)+H85)</f>
        <v>1386.37843141456</v>
      </c>
      <c r="F85" s="40" t="n">
        <f aca="false">IF(B85="","",MAX(0,MIN($D$13,D85-(E85-H85))))</f>
        <v>0</v>
      </c>
      <c r="G85" s="40" t="n">
        <f aca="false">IF(B85="","",(E85-H85)+F85)</f>
        <v>266.489271098726</v>
      </c>
      <c r="H85" s="40" t="n">
        <f aca="false">IF(B85="","",D85*Calculator!$C$17/12)</f>
        <v>1119.88916031583</v>
      </c>
      <c r="I85" s="40" t="n">
        <f aca="false">IF(B85="","",D85-G85)</f>
        <v>198824.917007272</v>
      </c>
      <c r="J85" s="40" t="n">
        <f aca="false">IF(B85="","",J84+H85)</f>
        <v>77962.2719120473</v>
      </c>
    </row>
    <row r="86" customFormat="false" ht="13.5" hidden="false" customHeight="true" outlineLevel="0" collapsed="false">
      <c r="A86" s="5"/>
      <c r="B86" s="41" t="n">
        <f aca="false">IF(OR(B85="",I85&lt;=0.005),"",B85+1)</f>
        <v>68</v>
      </c>
      <c r="C86" s="42" t="n">
        <f aca="false">IF(B86="","",EDATE($D$12,B86-1))</f>
        <v>48245</v>
      </c>
      <c r="D86" s="43" t="n">
        <f aca="false">IF(B86="","",I85)</f>
        <v>198824.917007272</v>
      </c>
      <c r="E86" s="43" t="n">
        <f aca="false">IF(B86="","",MIN(Calculator!$C$19-H86,D86)+H86)</f>
        <v>1386.37843141456</v>
      </c>
      <c r="F86" s="43" t="n">
        <f aca="false">IF(B86="","",MAX(0,MIN($D$13,D86-(E86-H86))))</f>
        <v>0</v>
      </c>
      <c r="G86" s="43" t="n">
        <f aca="false">IF(B86="","",(E86-H86)+F86)</f>
        <v>267.988273248656</v>
      </c>
      <c r="H86" s="43" t="n">
        <f aca="false">IF(B86="","",D86*Calculator!$C$17/12)</f>
        <v>1118.3901581659</v>
      </c>
      <c r="I86" s="43" t="n">
        <f aca="false">IF(B86="","",D86-G86)</f>
        <v>198556.928734023</v>
      </c>
      <c r="J86" s="43" t="n">
        <f aca="false">IF(B86="","",J85+H86)</f>
        <v>79080.6620702132</v>
      </c>
    </row>
    <row r="87" customFormat="false" ht="13.5" hidden="false" customHeight="true" outlineLevel="0" collapsed="false">
      <c r="A87" s="5"/>
      <c r="B87" s="38" t="n">
        <f aca="false">IF(OR(B86="",I86&lt;=0.005),"",B86+1)</f>
        <v>69</v>
      </c>
      <c r="C87" s="39" t="n">
        <f aca="false">IF(B87="","",EDATE($D$12,B87-1))</f>
        <v>48274</v>
      </c>
      <c r="D87" s="40" t="n">
        <f aca="false">IF(B87="","",I86)</f>
        <v>198556.928734023</v>
      </c>
      <c r="E87" s="40" t="n">
        <f aca="false">IF(B87="","",MIN(Calculator!$C$19-H87,D87)+H87)</f>
        <v>1386.37843141456</v>
      </c>
      <c r="F87" s="40" t="n">
        <f aca="false">IF(B87="","",MAX(0,MIN($D$13,D87-(E87-H87))))</f>
        <v>0</v>
      </c>
      <c r="G87" s="40" t="n">
        <f aca="false">IF(B87="","",(E87-H87)+F87)</f>
        <v>269.49570728568</v>
      </c>
      <c r="H87" s="40" t="n">
        <f aca="false">IF(B87="","",D87*Calculator!$C$17/12)</f>
        <v>1116.88272412888</v>
      </c>
      <c r="I87" s="40" t="n">
        <f aca="false">IF(B87="","",D87-G87)</f>
        <v>198287.433026737</v>
      </c>
      <c r="J87" s="40" t="n">
        <f aca="false">IF(B87="","",J86+H87)</f>
        <v>80197.5447943421</v>
      </c>
    </row>
    <row r="88" customFormat="false" ht="13.5" hidden="false" customHeight="true" outlineLevel="0" collapsed="false">
      <c r="A88" s="5"/>
      <c r="B88" s="41" t="n">
        <f aca="false">IF(OR(B87="",I87&lt;=0.005),"",B87+1)</f>
        <v>70</v>
      </c>
      <c r="C88" s="42" t="n">
        <f aca="false">IF(B88="","",EDATE($D$12,B88-1))</f>
        <v>48305</v>
      </c>
      <c r="D88" s="43" t="n">
        <f aca="false">IF(B88="","",I87)</f>
        <v>198287.433026737</v>
      </c>
      <c r="E88" s="43" t="n">
        <f aca="false">IF(B88="","",MIN(Calculator!$C$19-H88,D88)+H88)</f>
        <v>1386.37843141456</v>
      </c>
      <c r="F88" s="43" t="n">
        <f aca="false">IF(B88="","",MAX(0,MIN($D$13,D88-(E88-H88))))</f>
        <v>0</v>
      </c>
      <c r="G88" s="43" t="n">
        <f aca="false">IF(B88="","",(E88-H88)+F88)</f>
        <v>271.011620639162</v>
      </c>
      <c r="H88" s="43" t="n">
        <f aca="false">IF(B88="","",D88*Calculator!$C$17/12)</f>
        <v>1115.3668107754</v>
      </c>
      <c r="I88" s="43" t="n">
        <f aca="false">IF(B88="","",D88-G88)</f>
        <v>198016.421406098</v>
      </c>
      <c r="J88" s="43" t="n">
        <f aca="false">IF(B88="","",J87+H88)</f>
        <v>81312.9116051175</v>
      </c>
    </row>
    <row r="89" customFormat="false" ht="13.5" hidden="false" customHeight="true" outlineLevel="0" collapsed="false">
      <c r="A89" s="5"/>
      <c r="B89" s="38" t="n">
        <f aca="false">IF(OR(B88="",I88&lt;=0.005),"",B88+1)</f>
        <v>71</v>
      </c>
      <c r="C89" s="39" t="n">
        <f aca="false">IF(B89="","",EDATE($D$12,B89-1))</f>
        <v>48335</v>
      </c>
      <c r="D89" s="40" t="n">
        <f aca="false">IF(B89="","",I88)</f>
        <v>198016.421406098</v>
      </c>
      <c r="E89" s="40" t="n">
        <f aca="false">IF(B89="","",MIN(Calculator!$C$19-H89,D89)+H89)</f>
        <v>1386.37843141456</v>
      </c>
      <c r="F89" s="40" t="n">
        <f aca="false">IF(B89="","",MAX(0,MIN($D$13,D89-(E89-H89))))</f>
        <v>0</v>
      </c>
      <c r="G89" s="40" t="n">
        <f aca="false">IF(B89="","",(E89-H89)+F89)</f>
        <v>272.536061005257</v>
      </c>
      <c r="H89" s="40" t="n">
        <f aca="false">IF(B89="","",D89*Calculator!$C$17/12)</f>
        <v>1113.8423704093</v>
      </c>
      <c r="I89" s="40" t="n">
        <f aca="false">IF(B89="","",D89-G89)</f>
        <v>197743.885345093</v>
      </c>
      <c r="J89" s="40" t="n">
        <f aca="false">IF(B89="","",J88+H89)</f>
        <v>82426.7539755268</v>
      </c>
    </row>
    <row r="90" customFormat="false" ht="13.5" hidden="false" customHeight="true" outlineLevel="0" collapsed="false">
      <c r="A90" s="5"/>
      <c r="B90" s="41" t="n">
        <f aca="false">IF(OR(B89="",I89&lt;=0.005),"",B89+1)</f>
        <v>72</v>
      </c>
      <c r="C90" s="42" t="n">
        <f aca="false">IF(B90="","",EDATE($D$12,B90-1))</f>
        <v>48366</v>
      </c>
      <c r="D90" s="43" t="n">
        <f aca="false">IF(B90="","",I89)</f>
        <v>197743.885345093</v>
      </c>
      <c r="E90" s="43" t="n">
        <f aca="false">IF(B90="","",MIN(Calculator!$C$19-H90,D90)+H90)</f>
        <v>1386.37843141456</v>
      </c>
      <c r="F90" s="43" t="n">
        <f aca="false">IF(B90="","",MAX(0,MIN($D$13,D90-(E90-H90))))</f>
        <v>0</v>
      </c>
      <c r="G90" s="43" t="n">
        <f aca="false">IF(B90="","",(E90-H90)+F90)</f>
        <v>274.069076348412</v>
      </c>
      <c r="H90" s="43" t="n">
        <f aca="false">IF(B90="","",D90*Calculator!$C$17/12)</f>
        <v>1112.30935506615</v>
      </c>
      <c r="I90" s="43" t="n">
        <f aca="false">IF(B90="","",D90-G90)</f>
        <v>197469.816268745</v>
      </c>
      <c r="J90" s="43" t="n">
        <f aca="false">IF(B90="","",J89+H90)</f>
        <v>83539.0633305929</v>
      </c>
    </row>
    <row r="91" customFormat="false" ht="13.5" hidden="false" customHeight="true" outlineLevel="0" collapsed="false">
      <c r="A91" s="5"/>
      <c r="B91" s="38" t="n">
        <f aca="false">IF(OR(B90="",I90&lt;=0.005),"",B90+1)</f>
        <v>73</v>
      </c>
      <c r="C91" s="39" t="n">
        <f aca="false">IF(B91="","",EDATE($D$12,B91-1))</f>
        <v>48396</v>
      </c>
      <c r="D91" s="40" t="n">
        <f aca="false">IF(B91="","",I90)</f>
        <v>197469.816268745</v>
      </c>
      <c r="E91" s="40" t="n">
        <f aca="false">IF(B91="","",MIN(Calculator!$C$19-H91,D91)+H91)</f>
        <v>1386.37843141456</v>
      </c>
      <c r="F91" s="40" t="n">
        <f aca="false">IF(B91="","",MAX(0,MIN($D$13,D91-(E91-H91))))</f>
        <v>0</v>
      </c>
      <c r="G91" s="40" t="n">
        <f aca="false">IF(B91="","",(E91-H91)+F91)</f>
        <v>275.610714902872</v>
      </c>
      <c r="H91" s="40" t="n">
        <f aca="false">IF(B91="","",D91*Calculator!$C$17/12)</f>
        <v>1110.76771651169</v>
      </c>
      <c r="I91" s="40" t="n">
        <f aca="false">IF(B91="","",D91-G91)</f>
        <v>197194.205553842</v>
      </c>
      <c r="J91" s="40" t="n">
        <f aca="false">IF(B91="","",J90+H91)</f>
        <v>84649.8310471046</v>
      </c>
    </row>
    <row r="92" customFormat="false" ht="13.5" hidden="false" customHeight="true" outlineLevel="0" collapsed="false">
      <c r="A92" s="5"/>
      <c r="B92" s="41" t="n">
        <f aca="false">IF(OR(B91="",I91&lt;=0.005),"",B91+1)</f>
        <v>74</v>
      </c>
      <c r="C92" s="42" t="n">
        <f aca="false">IF(B92="","",EDATE($D$12,B92-1))</f>
        <v>48427</v>
      </c>
      <c r="D92" s="43" t="n">
        <f aca="false">IF(B92="","",I91)</f>
        <v>197194.205553842</v>
      </c>
      <c r="E92" s="43" t="n">
        <f aca="false">IF(B92="","",MIN(Calculator!$C$19-H92,D92)+H92)</f>
        <v>1386.37843141456</v>
      </c>
      <c r="F92" s="43" t="n">
        <f aca="false">IF(B92="","",MAX(0,MIN($D$13,D92-(E92-H92))))</f>
        <v>0</v>
      </c>
      <c r="G92" s="43" t="n">
        <f aca="false">IF(B92="","",(E92-H92)+F92)</f>
        <v>277.1610251742</v>
      </c>
      <c r="H92" s="43" t="n">
        <f aca="false">IF(B92="","",D92*Calculator!$C$17/12)</f>
        <v>1109.21740624036</v>
      </c>
      <c r="I92" s="43" t="n">
        <f aca="false">IF(B92="","",D92-G92)</f>
        <v>196917.044528668</v>
      </c>
      <c r="J92" s="43" t="n">
        <f aca="false">IF(B92="","",J91+H92)</f>
        <v>85759.048453345</v>
      </c>
    </row>
    <row r="93" customFormat="false" ht="13.5" hidden="false" customHeight="true" outlineLevel="0" collapsed="false">
      <c r="A93" s="5"/>
      <c r="B93" s="38" t="n">
        <f aca="false">IF(OR(B92="",I92&lt;=0.005),"",B92+1)</f>
        <v>75</v>
      </c>
      <c r="C93" s="39" t="n">
        <f aca="false">IF(B93="","",EDATE($D$12,B93-1))</f>
        <v>48458</v>
      </c>
      <c r="D93" s="40" t="n">
        <f aca="false">IF(B93="","",I92)</f>
        <v>196917.044528668</v>
      </c>
      <c r="E93" s="40" t="n">
        <f aca="false">IF(B93="","",MIN(Calculator!$C$19-H93,D93)+H93)</f>
        <v>1386.37843141456</v>
      </c>
      <c r="F93" s="40" t="n">
        <f aca="false">IF(B93="","",MAX(0,MIN($D$13,D93-(E93-H93))))</f>
        <v>0</v>
      </c>
      <c r="G93" s="40" t="n">
        <f aca="false">IF(B93="","",(E93-H93)+F93)</f>
        <v>278.720055940805</v>
      </c>
      <c r="H93" s="40" t="n">
        <f aca="false">IF(B93="","",D93*Calculator!$C$17/12)</f>
        <v>1107.65837547375</v>
      </c>
      <c r="I93" s="40" t="n">
        <f aca="false">IF(B93="","",D93-G93)</f>
        <v>196638.324472727</v>
      </c>
      <c r="J93" s="40" t="n">
        <f aca="false">IF(B93="","",J92+H93)</f>
        <v>86866.7068288187</v>
      </c>
    </row>
    <row r="94" customFormat="false" ht="13.5" hidden="false" customHeight="true" outlineLevel="0" collapsed="false">
      <c r="A94" s="5"/>
      <c r="B94" s="41" t="n">
        <f aca="false">IF(OR(B93="",I93&lt;=0.005),"",B93+1)</f>
        <v>76</v>
      </c>
      <c r="C94" s="42" t="n">
        <f aca="false">IF(B94="","",EDATE($D$12,B94-1))</f>
        <v>48488</v>
      </c>
      <c r="D94" s="43" t="n">
        <f aca="false">IF(B94="","",I93)</f>
        <v>196638.324472727</v>
      </c>
      <c r="E94" s="43" t="n">
        <f aca="false">IF(B94="","",MIN(Calculator!$C$19-H94,D94)+H94)</f>
        <v>1386.37843141456</v>
      </c>
      <c r="F94" s="43" t="n">
        <f aca="false">IF(B94="","",MAX(0,MIN($D$13,D94-(E94-H94))))</f>
        <v>0</v>
      </c>
      <c r="G94" s="43" t="n">
        <f aca="false">IF(B94="","",(E94-H94)+F94)</f>
        <v>280.287856255472</v>
      </c>
      <c r="H94" s="43" t="n">
        <f aca="false">IF(B94="","",D94*Calculator!$C$17/12)</f>
        <v>1106.09057515909</v>
      </c>
      <c r="I94" s="43" t="n">
        <f aca="false">IF(B94="","",D94-G94)</f>
        <v>196358.036616471</v>
      </c>
      <c r="J94" s="43" t="n">
        <f aca="false">IF(B94="","",J93+H94)</f>
        <v>87972.7974039778</v>
      </c>
    </row>
    <row r="95" customFormat="false" ht="13.5" hidden="false" customHeight="true" outlineLevel="0" collapsed="false">
      <c r="A95" s="5"/>
      <c r="B95" s="38" t="n">
        <f aca="false">IF(OR(B94="",I94&lt;=0.005),"",B94+1)</f>
        <v>77</v>
      </c>
      <c r="C95" s="39" t="n">
        <f aca="false">IF(B95="","",EDATE($D$12,B95-1))</f>
        <v>48519</v>
      </c>
      <c r="D95" s="40" t="n">
        <f aca="false">IF(B95="","",I94)</f>
        <v>196358.036616471</v>
      </c>
      <c r="E95" s="40" t="n">
        <f aca="false">IF(B95="","",MIN(Calculator!$C$19-H95,D95)+H95)</f>
        <v>1386.37843141456</v>
      </c>
      <c r="F95" s="40" t="n">
        <f aca="false">IF(B95="","",MAX(0,MIN($D$13,D95-(E95-H95))))</f>
        <v>0</v>
      </c>
      <c r="G95" s="40" t="n">
        <f aca="false">IF(B95="","",(E95-H95)+F95)</f>
        <v>281.864475446909</v>
      </c>
      <c r="H95" s="40" t="n">
        <f aca="false">IF(B95="","",D95*Calculator!$C$17/12)</f>
        <v>1104.51395596765</v>
      </c>
      <c r="I95" s="40" t="n">
        <f aca="false">IF(B95="","",D95-G95)</f>
        <v>196076.172141024</v>
      </c>
      <c r="J95" s="40" t="n">
        <f aca="false">IF(B95="","",J94+H95)</f>
        <v>89077.3113599455</v>
      </c>
    </row>
    <row r="96" customFormat="false" ht="13.5" hidden="false" customHeight="true" outlineLevel="0" collapsed="false">
      <c r="A96" s="5"/>
      <c r="B96" s="41" t="n">
        <f aca="false">IF(OR(B95="",I95&lt;=0.005),"",B95+1)</f>
        <v>78</v>
      </c>
      <c r="C96" s="42" t="n">
        <f aca="false">IF(B96="","",EDATE($D$12,B96-1))</f>
        <v>48549</v>
      </c>
      <c r="D96" s="43" t="n">
        <f aca="false">IF(B96="","",I95)</f>
        <v>196076.172141024</v>
      </c>
      <c r="E96" s="43" t="n">
        <f aca="false">IF(B96="","",MIN(Calculator!$C$19-H96,D96)+H96)</f>
        <v>1386.37843141456</v>
      </c>
      <c r="F96" s="43" t="n">
        <f aca="false">IF(B96="","",MAX(0,MIN($D$13,D96-(E96-H96))))</f>
        <v>0</v>
      </c>
      <c r="G96" s="43" t="n">
        <f aca="false">IF(B96="","",(E96-H96)+F96)</f>
        <v>283.449963121298</v>
      </c>
      <c r="H96" s="43" t="n">
        <f aca="false">IF(B96="","",D96*Calculator!$C$17/12)</f>
        <v>1102.92846829326</v>
      </c>
      <c r="I96" s="43" t="n">
        <f aca="false">IF(B96="","",D96-G96)</f>
        <v>195792.722177903</v>
      </c>
      <c r="J96" s="43" t="n">
        <f aca="false">IF(B96="","",J95+H96)</f>
        <v>90180.2398282387</v>
      </c>
    </row>
    <row r="97" customFormat="false" ht="13.5" hidden="false" customHeight="true" outlineLevel="0" collapsed="false">
      <c r="A97" s="5"/>
      <c r="B97" s="38" t="n">
        <f aca="false">IF(OR(B96="",I96&lt;=0.005),"",B96+1)</f>
        <v>79</v>
      </c>
      <c r="C97" s="39" t="n">
        <f aca="false">IF(B97="","",EDATE($D$12,B97-1))</f>
        <v>48580</v>
      </c>
      <c r="D97" s="40" t="n">
        <f aca="false">IF(B97="","",I96)</f>
        <v>195792.722177903</v>
      </c>
      <c r="E97" s="40" t="n">
        <f aca="false">IF(B97="","",MIN(Calculator!$C$19-H97,D97)+H97)</f>
        <v>1386.37843141456</v>
      </c>
      <c r="F97" s="40" t="n">
        <f aca="false">IF(B97="","",MAX(0,MIN($D$13,D97-(E97-H97))))</f>
        <v>0</v>
      </c>
      <c r="G97" s="40" t="n">
        <f aca="false">IF(B97="","",(E97-H97)+F97)</f>
        <v>285.044369163855</v>
      </c>
      <c r="H97" s="40" t="n">
        <f aca="false">IF(B97="","",D97*Calculator!$C$17/12)</f>
        <v>1101.3340622507</v>
      </c>
      <c r="I97" s="40" t="n">
        <f aca="false">IF(B97="","",D97-G97)</f>
        <v>195507.677808739</v>
      </c>
      <c r="J97" s="40" t="n">
        <f aca="false">IF(B97="","",J96+H97)</f>
        <v>91281.5738904894</v>
      </c>
    </row>
    <row r="98" customFormat="false" ht="13.5" hidden="false" customHeight="true" outlineLevel="0" collapsed="false">
      <c r="A98" s="5"/>
      <c r="B98" s="41" t="n">
        <f aca="false">IF(OR(B97="",I97&lt;=0.005),"",B97+1)</f>
        <v>80</v>
      </c>
      <c r="C98" s="42" t="n">
        <f aca="false">IF(B98="","",EDATE($D$12,B98-1))</f>
        <v>48611</v>
      </c>
      <c r="D98" s="43" t="n">
        <f aca="false">IF(B98="","",I97)</f>
        <v>195507.677808739</v>
      </c>
      <c r="E98" s="43" t="n">
        <f aca="false">IF(B98="","",MIN(Calculator!$C$19-H98,D98)+H98)</f>
        <v>1386.37843141456</v>
      </c>
      <c r="F98" s="43" t="n">
        <f aca="false">IF(B98="","",MAX(0,MIN($D$13,D98-(E98-H98))))</f>
        <v>0</v>
      </c>
      <c r="G98" s="43" t="n">
        <f aca="false">IF(B98="","",(E98-H98)+F98)</f>
        <v>286.647743740402</v>
      </c>
      <c r="H98" s="43" t="n">
        <f aca="false">IF(B98="","",D98*Calculator!$C$17/12)</f>
        <v>1099.73068767416</v>
      </c>
      <c r="I98" s="43" t="n">
        <f aca="false">IF(B98="","",D98-G98)</f>
        <v>195221.030064999</v>
      </c>
      <c r="J98" s="43" t="n">
        <f aca="false">IF(B98="","",J97+H98)</f>
        <v>92381.3045781636</v>
      </c>
    </row>
    <row r="99" customFormat="false" ht="13.5" hidden="false" customHeight="true" outlineLevel="0" collapsed="false">
      <c r="A99" s="5"/>
      <c r="B99" s="38" t="n">
        <f aca="false">IF(OR(B98="",I98&lt;=0.005),"",B98+1)</f>
        <v>81</v>
      </c>
      <c r="C99" s="39" t="n">
        <f aca="false">IF(B99="","",EDATE($D$12,B99-1))</f>
        <v>48639</v>
      </c>
      <c r="D99" s="40" t="n">
        <f aca="false">IF(B99="","",I98)</f>
        <v>195221.030064999</v>
      </c>
      <c r="E99" s="40" t="n">
        <f aca="false">IF(B99="","",MIN(Calculator!$C$19-H99,D99)+H99)</f>
        <v>1386.37843141456</v>
      </c>
      <c r="F99" s="40" t="n">
        <f aca="false">IF(B99="","",MAX(0,MIN($D$13,D99-(E99-H99))))</f>
        <v>0</v>
      </c>
      <c r="G99" s="40" t="n">
        <f aca="false">IF(B99="","",(E99-H99)+F99)</f>
        <v>288.260137298942</v>
      </c>
      <c r="H99" s="40" t="n">
        <f aca="false">IF(B99="","",D99*Calculator!$C$17/12)</f>
        <v>1098.11829411562</v>
      </c>
      <c r="I99" s="40" t="n">
        <f aca="false">IF(B99="","",D99-G99)</f>
        <v>194932.7699277</v>
      </c>
      <c r="J99" s="40" t="n">
        <f aca="false">IF(B99="","",J98+H99)</f>
        <v>93479.4228722792</v>
      </c>
    </row>
    <row r="100" customFormat="false" ht="13.5" hidden="false" customHeight="true" outlineLevel="0" collapsed="false">
      <c r="A100" s="5"/>
      <c r="B100" s="41" t="n">
        <f aca="false">IF(OR(B99="",I99&lt;=0.005),"",B99+1)</f>
        <v>82</v>
      </c>
      <c r="C100" s="42" t="n">
        <f aca="false">IF(B100="","",EDATE($D$12,B100-1))</f>
        <v>48670</v>
      </c>
      <c r="D100" s="43" t="n">
        <f aca="false">IF(B100="","",I99)</f>
        <v>194932.7699277</v>
      </c>
      <c r="E100" s="43" t="n">
        <f aca="false">IF(B100="","",MIN(Calculator!$C$19-H100,D100)+H100)</f>
        <v>1386.37843141456</v>
      </c>
      <c r="F100" s="43" t="n">
        <f aca="false">IF(B100="","",MAX(0,MIN($D$13,D100-(E100-H100))))</f>
        <v>0</v>
      </c>
      <c r="G100" s="43" t="n">
        <f aca="false">IF(B100="","",(E100-H100)+F100)</f>
        <v>289.881600571249</v>
      </c>
      <c r="H100" s="43" t="n">
        <f aca="false">IF(B100="","",D100*Calculator!$C$17/12)</f>
        <v>1096.49683084331</v>
      </c>
      <c r="I100" s="43" t="n">
        <f aca="false">IF(B100="","",D100-G100)</f>
        <v>194642.888327129</v>
      </c>
      <c r="J100" s="43" t="n">
        <f aca="false">IF(B100="","",J99+H100)</f>
        <v>94575.9197031225</v>
      </c>
    </row>
    <row r="101" customFormat="false" ht="13.5" hidden="false" customHeight="true" outlineLevel="0" collapsed="false">
      <c r="A101" s="5"/>
      <c r="B101" s="38" t="n">
        <f aca="false">IF(OR(B100="",I100&lt;=0.005),"",B100+1)</f>
        <v>83</v>
      </c>
      <c r="C101" s="39" t="n">
        <f aca="false">IF(B101="","",EDATE($D$12,B101-1))</f>
        <v>48700</v>
      </c>
      <c r="D101" s="40" t="n">
        <f aca="false">IF(B101="","",I100)</f>
        <v>194642.888327129</v>
      </c>
      <c r="E101" s="40" t="n">
        <f aca="false">IF(B101="","",MIN(Calculator!$C$19-H101,D101)+H101)</f>
        <v>1386.37843141456</v>
      </c>
      <c r="F101" s="40" t="n">
        <f aca="false">IF(B101="","",MAX(0,MIN($D$13,D101-(E101-H101))))</f>
        <v>0</v>
      </c>
      <c r="G101" s="40" t="n">
        <f aca="false">IF(B101="","",(E101-H101)+F101)</f>
        <v>291.512184574462</v>
      </c>
      <c r="H101" s="40" t="n">
        <f aca="false">IF(B101="","",D101*Calculator!$C$17/12)</f>
        <v>1094.8662468401</v>
      </c>
      <c r="I101" s="40" t="n">
        <f aca="false">IF(B101="","",D101-G101)</f>
        <v>194351.376142554</v>
      </c>
      <c r="J101" s="40" t="n">
        <f aca="false">IF(B101="","",J100+H101)</f>
        <v>95670.7859499626</v>
      </c>
    </row>
    <row r="102" customFormat="false" ht="13.5" hidden="false" customHeight="true" outlineLevel="0" collapsed="false">
      <c r="A102" s="5"/>
      <c r="B102" s="41" t="n">
        <f aca="false">IF(OR(B101="",I101&lt;=0.005),"",B101+1)</f>
        <v>84</v>
      </c>
      <c r="C102" s="42" t="n">
        <f aca="false">IF(B102="","",EDATE($D$12,B102-1))</f>
        <v>48731</v>
      </c>
      <c r="D102" s="43" t="n">
        <f aca="false">IF(B102="","",I101)</f>
        <v>194351.376142554</v>
      </c>
      <c r="E102" s="43" t="n">
        <f aca="false">IF(B102="","",MIN(Calculator!$C$19-H102,D102)+H102)</f>
        <v>1386.37843141456</v>
      </c>
      <c r="F102" s="43" t="n">
        <f aca="false">IF(B102="","",MAX(0,MIN($D$13,D102-(E102-H102))))</f>
        <v>0</v>
      </c>
      <c r="G102" s="43" t="n">
        <f aca="false">IF(B102="","",(E102-H102)+F102)</f>
        <v>293.151940612693</v>
      </c>
      <c r="H102" s="43" t="n">
        <f aca="false">IF(B102="","",D102*Calculator!$C$17/12)</f>
        <v>1093.22649080187</v>
      </c>
      <c r="I102" s="43" t="n">
        <f aca="false">IF(B102="","",D102-G102)</f>
        <v>194058.224201941</v>
      </c>
      <c r="J102" s="43" t="n">
        <f aca="false">IF(B102="","",J101+H102)</f>
        <v>96764.0124407645</v>
      </c>
    </row>
    <row r="103" customFormat="false" ht="13.5" hidden="false" customHeight="true" outlineLevel="0" collapsed="false">
      <c r="A103" s="5"/>
      <c r="B103" s="38" t="n">
        <f aca="false">IF(OR(B102="",I102&lt;=0.005),"",B102+1)</f>
        <v>85</v>
      </c>
      <c r="C103" s="39" t="n">
        <f aca="false">IF(B103="","",EDATE($D$12,B103-1))</f>
        <v>48761</v>
      </c>
      <c r="D103" s="40" t="n">
        <f aca="false">IF(B103="","",I102)</f>
        <v>194058.224201941</v>
      </c>
      <c r="E103" s="40" t="n">
        <f aca="false">IF(B103="","",MIN(Calculator!$C$19-H103,D103)+H103)</f>
        <v>1386.37843141456</v>
      </c>
      <c r="F103" s="40" t="n">
        <f aca="false">IF(B103="","",MAX(0,MIN($D$13,D103-(E103-H103))))</f>
        <v>0</v>
      </c>
      <c r="G103" s="40" t="n">
        <f aca="false">IF(B103="","",(E103-H103)+F103)</f>
        <v>294.80092027864</v>
      </c>
      <c r="H103" s="40" t="n">
        <f aca="false">IF(B103="","",D103*Calculator!$C$17/12)</f>
        <v>1091.57751113592</v>
      </c>
      <c r="I103" s="40" t="n">
        <f aca="false">IF(B103="","",D103-G103)</f>
        <v>193763.423281663</v>
      </c>
      <c r="J103" s="40" t="n">
        <f aca="false">IF(B103="","",J102+H103)</f>
        <v>97855.5899519004</v>
      </c>
    </row>
    <row r="104" customFormat="false" ht="13.5" hidden="false" customHeight="true" outlineLevel="0" collapsed="false">
      <c r="A104" s="5"/>
      <c r="B104" s="41" t="n">
        <f aca="false">IF(OR(B103="",I103&lt;=0.005),"",B103+1)</f>
        <v>86</v>
      </c>
      <c r="C104" s="42" t="n">
        <f aca="false">IF(B104="","",EDATE($D$12,B104-1))</f>
        <v>48792</v>
      </c>
      <c r="D104" s="43" t="n">
        <f aca="false">IF(B104="","",I103)</f>
        <v>193763.423281663</v>
      </c>
      <c r="E104" s="43" t="n">
        <f aca="false">IF(B104="","",MIN(Calculator!$C$19-H104,D104)+H104)</f>
        <v>1386.37843141456</v>
      </c>
      <c r="F104" s="43" t="n">
        <f aca="false">IF(B104="","",MAX(0,MIN($D$13,D104-(E104-H104))))</f>
        <v>0</v>
      </c>
      <c r="G104" s="43" t="n">
        <f aca="false">IF(B104="","",(E104-H104)+F104)</f>
        <v>296.459175455207</v>
      </c>
      <c r="H104" s="43" t="n">
        <f aca="false">IF(B104="","",D104*Calculator!$C$17/12)</f>
        <v>1089.91925595935</v>
      </c>
      <c r="I104" s="43" t="n">
        <f aca="false">IF(B104="","",D104-G104)</f>
        <v>193466.964106208</v>
      </c>
      <c r="J104" s="43" t="n">
        <f aca="false">IF(B104="","",J103+H104)</f>
        <v>98945.5092078598</v>
      </c>
    </row>
    <row r="105" customFormat="false" ht="13.5" hidden="false" customHeight="true" outlineLevel="0" collapsed="false">
      <c r="A105" s="5"/>
      <c r="B105" s="38" t="n">
        <f aca="false">IF(OR(B104="",I104&lt;=0.005),"",B104+1)</f>
        <v>87</v>
      </c>
      <c r="C105" s="39" t="n">
        <f aca="false">IF(B105="","",EDATE($D$12,B105-1))</f>
        <v>48823</v>
      </c>
      <c r="D105" s="40" t="n">
        <f aca="false">IF(B105="","",I104)</f>
        <v>193466.964106208</v>
      </c>
      <c r="E105" s="40" t="n">
        <f aca="false">IF(B105="","",MIN(Calculator!$C$19-H105,D105)+H105)</f>
        <v>1386.37843141456</v>
      </c>
      <c r="F105" s="40" t="n">
        <f aca="false">IF(B105="","",MAX(0,MIN($D$13,D105-(E105-H105))))</f>
        <v>0</v>
      </c>
      <c r="G105" s="40" t="n">
        <f aca="false">IF(B105="","",(E105-H105)+F105)</f>
        <v>298.126758317143</v>
      </c>
      <c r="H105" s="40" t="n">
        <f aca="false">IF(B105="","",D105*Calculator!$C$17/12)</f>
        <v>1088.25167309742</v>
      </c>
      <c r="I105" s="40" t="n">
        <f aca="false">IF(B105="","",D105-G105)</f>
        <v>193168.83734789</v>
      </c>
      <c r="J105" s="40" t="n">
        <f aca="false">IF(B105="","",J104+H105)</f>
        <v>100033.760880957</v>
      </c>
    </row>
    <row r="106" customFormat="false" ht="13.5" hidden="false" customHeight="true" outlineLevel="0" collapsed="false">
      <c r="A106" s="5"/>
      <c r="B106" s="41" t="n">
        <f aca="false">IF(OR(B105="",I105&lt;=0.005),"",B105+1)</f>
        <v>88</v>
      </c>
      <c r="C106" s="42" t="n">
        <f aca="false">IF(B106="","",EDATE($D$12,B106-1))</f>
        <v>48853</v>
      </c>
      <c r="D106" s="43" t="n">
        <f aca="false">IF(B106="","",I105)</f>
        <v>193168.83734789</v>
      </c>
      <c r="E106" s="43" t="n">
        <f aca="false">IF(B106="","",MIN(Calculator!$C$19-H106,D106)+H106)</f>
        <v>1386.37843141456</v>
      </c>
      <c r="F106" s="43" t="n">
        <f aca="false">IF(B106="","",MAX(0,MIN($D$13,D106-(E106-H106))))</f>
        <v>0</v>
      </c>
      <c r="G106" s="43" t="n">
        <f aca="false">IF(B106="","",(E106-H106)+F106)</f>
        <v>299.803721332677</v>
      </c>
      <c r="H106" s="43" t="n">
        <f aca="false">IF(B106="","",D106*Calculator!$C$17/12)</f>
        <v>1086.57471008188</v>
      </c>
      <c r="I106" s="43" t="n">
        <f aca="false">IF(B106="","",D106-G106)</f>
        <v>192869.033626558</v>
      </c>
      <c r="J106" s="43" t="n">
        <f aca="false">IF(B106="","",J105+H106)</f>
        <v>101120.335591039</v>
      </c>
    </row>
    <row r="107" customFormat="false" ht="13.5" hidden="false" customHeight="true" outlineLevel="0" collapsed="false">
      <c r="A107" s="5"/>
      <c r="B107" s="38" t="n">
        <f aca="false">IF(OR(B106="",I106&lt;=0.005),"",B106+1)</f>
        <v>89</v>
      </c>
      <c r="C107" s="39" t="n">
        <f aca="false">IF(B107="","",EDATE($D$12,B107-1))</f>
        <v>48884</v>
      </c>
      <c r="D107" s="40" t="n">
        <f aca="false">IF(B107="","",I106)</f>
        <v>192869.033626558</v>
      </c>
      <c r="E107" s="40" t="n">
        <f aca="false">IF(B107="","",MIN(Calculator!$C$19-H107,D107)+H107)</f>
        <v>1386.37843141456</v>
      </c>
      <c r="F107" s="40" t="n">
        <f aca="false">IF(B107="","",MAX(0,MIN($D$13,D107-(E107-H107))))</f>
        <v>0</v>
      </c>
      <c r="G107" s="40" t="n">
        <f aca="false">IF(B107="","",(E107-H107)+F107)</f>
        <v>301.490117265173</v>
      </c>
      <c r="H107" s="40" t="n">
        <f aca="false">IF(B107="","",D107*Calculator!$C$17/12)</f>
        <v>1084.88831414939</v>
      </c>
      <c r="I107" s="40" t="n">
        <f aca="false">IF(B107="","",D107-G107)</f>
        <v>192567.543509293</v>
      </c>
      <c r="J107" s="40" t="n">
        <f aca="false">IF(B107="","",J106+H107)</f>
        <v>102205.223905188</v>
      </c>
    </row>
    <row r="108" customFormat="false" ht="13.5" hidden="false" customHeight="true" outlineLevel="0" collapsed="false">
      <c r="A108" s="5"/>
      <c r="B108" s="41" t="n">
        <f aca="false">IF(OR(B107="",I107&lt;=0.005),"",B107+1)</f>
        <v>90</v>
      </c>
      <c r="C108" s="42" t="n">
        <f aca="false">IF(B108="","",EDATE($D$12,B108-1))</f>
        <v>48914</v>
      </c>
      <c r="D108" s="43" t="n">
        <f aca="false">IF(B108="","",I107)</f>
        <v>192567.543509293</v>
      </c>
      <c r="E108" s="43" t="n">
        <f aca="false">IF(B108="","",MIN(Calculator!$C$19-H108,D108)+H108)</f>
        <v>1386.37843141456</v>
      </c>
      <c r="F108" s="43" t="n">
        <f aca="false">IF(B108="","",MAX(0,MIN($D$13,D108-(E108-H108))))</f>
        <v>0</v>
      </c>
      <c r="G108" s="43" t="n">
        <f aca="false">IF(B108="","",(E108-H108)+F108)</f>
        <v>303.185999174789</v>
      </c>
      <c r="H108" s="43" t="n">
        <f aca="false">IF(B108="","",D108*Calculator!$C$17/12)</f>
        <v>1083.19243223977</v>
      </c>
      <c r="I108" s="43" t="n">
        <f aca="false">IF(B108="","",D108-G108)</f>
        <v>192264.357510118</v>
      </c>
      <c r="J108" s="43" t="n">
        <f aca="false">IF(B108="","",J107+H108)</f>
        <v>103288.416337428</v>
      </c>
    </row>
    <row r="109" customFormat="false" ht="13.5" hidden="false" customHeight="true" outlineLevel="0" collapsed="false">
      <c r="A109" s="5"/>
      <c r="B109" s="38" t="n">
        <f aca="false">IF(OR(B108="",I108&lt;=0.005),"",B108+1)</f>
        <v>91</v>
      </c>
      <c r="C109" s="39" t="n">
        <f aca="false">IF(B109="","",EDATE($D$12,B109-1))</f>
        <v>48945</v>
      </c>
      <c r="D109" s="40" t="n">
        <f aca="false">IF(B109="","",I108)</f>
        <v>192264.357510118</v>
      </c>
      <c r="E109" s="40" t="n">
        <f aca="false">IF(B109="","",MIN(Calculator!$C$19-H109,D109)+H109)</f>
        <v>1386.37843141456</v>
      </c>
      <c r="F109" s="40" t="n">
        <f aca="false">IF(B109="","",MAX(0,MIN($D$13,D109-(E109-H109))))</f>
        <v>0</v>
      </c>
      <c r="G109" s="40" t="n">
        <f aca="false">IF(B109="","",(E109-H109)+F109)</f>
        <v>304.891420420148</v>
      </c>
      <c r="H109" s="40" t="n">
        <f aca="false">IF(B109="","",D109*Calculator!$C$17/12)</f>
        <v>1081.48701099441</v>
      </c>
      <c r="I109" s="40" t="n">
        <f aca="false">IF(B109="","",D109-G109)</f>
        <v>191959.466089698</v>
      </c>
      <c r="J109" s="40" t="n">
        <f aca="false">IF(B109="","",J108+H109)</f>
        <v>104369.903348423</v>
      </c>
    </row>
    <row r="110" customFormat="false" ht="13.5" hidden="false" customHeight="true" outlineLevel="0" collapsed="false">
      <c r="A110" s="5"/>
      <c r="B110" s="41" t="n">
        <f aca="false">IF(OR(B109="",I109&lt;=0.005),"",B109+1)</f>
        <v>92</v>
      </c>
      <c r="C110" s="42" t="n">
        <f aca="false">IF(B110="","",EDATE($D$12,B110-1))</f>
        <v>48976</v>
      </c>
      <c r="D110" s="43" t="n">
        <f aca="false">IF(B110="","",I109)</f>
        <v>191959.466089698</v>
      </c>
      <c r="E110" s="43" t="n">
        <f aca="false">IF(B110="","",MIN(Calculator!$C$19-H110,D110)+H110)</f>
        <v>1386.37843141456</v>
      </c>
      <c r="F110" s="43" t="n">
        <f aca="false">IF(B110="","",MAX(0,MIN($D$13,D110-(E110-H110))))</f>
        <v>0</v>
      </c>
      <c r="G110" s="43" t="n">
        <f aca="false">IF(B110="","",(E110-H110)+F110)</f>
        <v>306.606434660011</v>
      </c>
      <c r="H110" s="43" t="n">
        <f aca="false">IF(B110="","",D110*Calculator!$C$17/12)</f>
        <v>1079.77199675455</v>
      </c>
      <c r="I110" s="43" t="n">
        <f aca="false">IF(B110="","",D110-G110)</f>
        <v>191652.859655038</v>
      </c>
      <c r="J110" s="43" t="n">
        <f aca="false">IF(B110="","",J109+H110)</f>
        <v>105449.675345177</v>
      </c>
    </row>
    <row r="111" customFormat="false" ht="13.5" hidden="false" customHeight="true" outlineLevel="0" collapsed="false">
      <c r="A111" s="5"/>
      <c r="B111" s="38" t="n">
        <f aca="false">IF(OR(B110="",I110&lt;=0.005),"",B110+1)</f>
        <v>93</v>
      </c>
      <c r="C111" s="39" t="n">
        <f aca="false">IF(B111="","",EDATE($D$12,B111-1))</f>
        <v>49004</v>
      </c>
      <c r="D111" s="40" t="n">
        <f aca="false">IF(B111="","",I110)</f>
        <v>191652.859655038</v>
      </c>
      <c r="E111" s="40" t="n">
        <f aca="false">IF(B111="","",MIN(Calculator!$C$19-H111,D111)+H111)</f>
        <v>1386.37843141456</v>
      </c>
      <c r="F111" s="40" t="n">
        <f aca="false">IF(B111="","",MAX(0,MIN($D$13,D111-(E111-H111))))</f>
        <v>0</v>
      </c>
      <c r="G111" s="40" t="n">
        <f aca="false">IF(B111="","",(E111-H111)+F111)</f>
        <v>308.331095854973</v>
      </c>
      <c r="H111" s="40" t="n">
        <f aca="false">IF(B111="","",D111*Calculator!$C$17/12)</f>
        <v>1078.04733555959</v>
      </c>
      <c r="I111" s="40" t="n">
        <f aca="false">IF(B111="","",D111-G111)</f>
        <v>191344.528559183</v>
      </c>
      <c r="J111" s="40" t="n">
        <f aca="false">IF(B111="","",J110+H111)</f>
        <v>106527.722680737</v>
      </c>
    </row>
    <row r="112" customFormat="false" ht="13.5" hidden="false" customHeight="true" outlineLevel="0" collapsed="false">
      <c r="A112" s="5"/>
      <c r="B112" s="41" t="n">
        <f aca="false">IF(OR(B111="",I111&lt;=0.005),"",B111+1)</f>
        <v>94</v>
      </c>
      <c r="C112" s="42" t="n">
        <f aca="false">IF(B112="","",EDATE($D$12,B112-1))</f>
        <v>49035</v>
      </c>
      <c r="D112" s="43" t="n">
        <f aca="false">IF(B112="","",I111)</f>
        <v>191344.528559183</v>
      </c>
      <c r="E112" s="43" t="n">
        <f aca="false">IF(B112="","",MIN(Calculator!$C$19-H112,D112)+H112)</f>
        <v>1386.37843141456</v>
      </c>
      <c r="F112" s="43" t="n">
        <f aca="false">IF(B112="","",MAX(0,MIN($D$13,D112-(E112-H112))))</f>
        <v>0</v>
      </c>
      <c r="G112" s="43" t="n">
        <f aca="false">IF(B112="","",(E112-H112)+F112)</f>
        <v>310.065458269158</v>
      </c>
      <c r="H112" s="43" t="n">
        <f aca="false">IF(B112="","",D112*Calculator!$C$17/12)</f>
        <v>1076.3129731454</v>
      </c>
      <c r="I112" s="43" t="n">
        <f aca="false">IF(B112="","",D112-G112)</f>
        <v>191034.463100913</v>
      </c>
      <c r="J112" s="43" t="n">
        <f aca="false">IF(B112="","",J111+H112)</f>
        <v>107604.035653882</v>
      </c>
    </row>
    <row r="113" customFormat="false" ht="13.5" hidden="false" customHeight="true" outlineLevel="0" collapsed="false">
      <c r="A113" s="5"/>
      <c r="B113" s="38" t="n">
        <f aca="false">IF(OR(B112="",I112&lt;=0.005),"",B112+1)</f>
        <v>95</v>
      </c>
      <c r="C113" s="39" t="n">
        <f aca="false">IF(B113="","",EDATE($D$12,B113-1))</f>
        <v>49065</v>
      </c>
      <c r="D113" s="40" t="n">
        <f aca="false">IF(B113="","",I112)</f>
        <v>191034.463100913</v>
      </c>
      <c r="E113" s="40" t="n">
        <f aca="false">IF(B113="","",MIN(Calculator!$C$19-H113,D113)+H113)</f>
        <v>1386.37843141456</v>
      </c>
      <c r="F113" s="40" t="n">
        <f aca="false">IF(B113="","",MAX(0,MIN($D$13,D113-(E113-H113))))</f>
        <v>0</v>
      </c>
      <c r="G113" s="40" t="n">
        <f aca="false">IF(B113="","",(E113-H113)+F113)</f>
        <v>311.809576471922</v>
      </c>
      <c r="H113" s="40" t="n">
        <f aca="false">IF(B113="","",D113*Calculator!$C$17/12)</f>
        <v>1074.56885494264</v>
      </c>
      <c r="I113" s="40" t="n">
        <f aca="false">IF(B113="","",D113-G113)</f>
        <v>190722.653524442</v>
      </c>
      <c r="J113" s="40" t="n">
        <f aca="false">IF(B113="","",J112+H113)</f>
        <v>108678.604508825</v>
      </c>
    </row>
    <row r="114" customFormat="false" ht="13.5" hidden="false" customHeight="true" outlineLevel="0" collapsed="false">
      <c r="A114" s="5"/>
      <c r="B114" s="41" t="n">
        <f aca="false">IF(OR(B113="",I113&lt;=0.005),"",B113+1)</f>
        <v>96</v>
      </c>
      <c r="C114" s="42" t="n">
        <f aca="false">IF(B114="","",EDATE($D$12,B114-1))</f>
        <v>49096</v>
      </c>
      <c r="D114" s="43" t="n">
        <f aca="false">IF(B114="","",I113)</f>
        <v>190722.653524442</v>
      </c>
      <c r="E114" s="43" t="n">
        <f aca="false">IF(B114="","",MIN(Calculator!$C$19-H114,D114)+H114)</f>
        <v>1386.37843141456</v>
      </c>
      <c r="F114" s="43" t="n">
        <f aca="false">IF(B114="","",MAX(0,MIN($D$13,D114-(E114-H114))))</f>
        <v>0</v>
      </c>
      <c r="G114" s="43" t="n">
        <f aca="false">IF(B114="","",(E114-H114)+F114)</f>
        <v>313.563505339576</v>
      </c>
      <c r="H114" s="43" t="n">
        <f aca="false">IF(B114="","",D114*Calculator!$C$17/12)</f>
        <v>1072.81492607498</v>
      </c>
      <c r="I114" s="43" t="n">
        <f aca="false">IF(B114="","",D114-G114)</f>
        <v>190409.090019102</v>
      </c>
      <c r="J114" s="43" t="n">
        <f aca="false">IF(B114="","",J113+H114)</f>
        <v>109751.4194349</v>
      </c>
    </row>
    <row r="115" customFormat="false" ht="13.5" hidden="false" customHeight="true" outlineLevel="0" collapsed="false">
      <c r="A115" s="5"/>
      <c r="B115" s="38" t="n">
        <f aca="false">IF(OR(B114="",I114&lt;=0.005),"",B114+1)</f>
        <v>97</v>
      </c>
      <c r="C115" s="39" t="n">
        <f aca="false">IF(B115="","",EDATE($D$12,B115-1))</f>
        <v>49126</v>
      </c>
      <c r="D115" s="40" t="n">
        <f aca="false">IF(B115="","",I114)</f>
        <v>190409.090019102</v>
      </c>
      <c r="E115" s="40" t="n">
        <f aca="false">IF(B115="","",MIN(Calculator!$C$19-H115,D115)+H115)</f>
        <v>1386.37843141456</v>
      </c>
      <c r="F115" s="40" t="n">
        <f aca="false">IF(B115="","",MAX(0,MIN($D$13,D115-(E115-H115))))</f>
        <v>0</v>
      </c>
      <c r="G115" s="40" t="n">
        <f aca="false">IF(B115="","",(E115-H115)+F115)</f>
        <v>315.327300057111</v>
      </c>
      <c r="H115" s="40" t="n">
        <f aca="false">IF(B115="","",D115*Calculator!$C$17/12)</f>
        <v>1071.05113135745</v>
      </c>
      <c r="I115" s="40" t="n">
        <f aca="false">IF(B115="","",D115-G115)</f>
        <v>190093.762719045</v>
      </c>
      <c r="J115" s="40" t="n">
        <f aca="false">IF(B115="","",J114+H115)</f>
        <v>110822.470566257</v>
      </c>
    </row>
    <row r="116" customFormat="false" ht="13.5" hidden="false" customHeight="true" outlineLevel="0" collapsed="false">
      <c r="A116" s="5"/>
      <c r="B116" s="41" t="n">
        <f aca="false">IF(OR(B115="",I115&lt;=0.005),"",B115+1)</f>
        <v>98</v>
      </c>
      <c r="C116" s="42" t="n">
        <f aca="false">IF(B116="","",EDATE($D$12,B116-1))</f>
        <v>49157</v>
      </c>
      <c r="D116" s="43" t="n">
        <f aca="false">IF(B116="","",I115)</f>
        <v>190093.762719045</v>
      </c>
      <c r="E116" s="43" t="n">
        <f aca="false">IF(B116="","",MIN(Calculator!$C$19-H116,D116)+H116)</f>
        <v>1386.37843141456</v>
      </c>
      <c r="F116" s="43" t="n">
        <f aca="false">IF(B116="","",MAX(0,MIN($D$13,D116-(E116-H116))))</f>
        <v>0</v>
      </c>
      <c r="G116" s="43" t="n">
        <f aca="false">IF(B116="","",(E116-H116)+F116)</f>
        <v>317.101016119933</v>
      </c>
      <c r="H116" s="43" t="n">
        <f aca="false">IF(B116="","",D116*Calculator!$C$17/12)</f>
        <v>1069.27741529463</v>
      </c>
      <c r="I116" s="43" t="n">
        <f aca="false">IF(B116="","",D116-G116)</f>
        <v>189776.661702925</v>
      </c>
      <c r="J116" s="43" t="n">
        <f aca="false">IF(B116="","",J115+H116)</f>
        <v>111891.747981552</v>
      </c>
    </row>
    <row r="117" customFormat="false" ht="13.5" hidden="false" customHeight="true" outlineLevel="0" collapsed="false">
      <c r="A117" s="5"/>
      <c r="B117" s="38" t="n">
        <f aca="false">IF(OR(B116="",I116&lt;=0.005),"",B116+1)</f>
        <v>99</v>
      </c>
      <c r="C117" s="39" t="n">
        <f aca="false">IF(B117="","",EDATE($D$12,B117-1))</f>
        <v>49188</v>
      </c>
      <c r="D117" s="40" t="n">
        <f aca="false">IF(B117="","",I116)</f>
        <v>189776.661702925</v>
      </c>
      <c r="E117" s="40" t="n">
        <f aca="false">IF(B117="","",MIN(Calculator!$C$19-H117,D117)+H117)</f>
        <v>1386.37843141456</v>
      </c>
      <c r="F117" s="40" t="n">
        <f aca="false">IF(B117="","",MAX(0,MIN($D$13,D117-(E117-H117))))</f>
        <v>0</v>
      </c>
      <c r="G117" s="40" t="n">
        <f aca="false">IF(B117="","",(E117-H117)+F117)</f>
        <v>318.884709335607</v>
      </c>
      <c r="H117" s="40" t="n">
        <f aca="false">IF(B117="","",D117*Calculator!$C$17/12)</f>
        <v>1067.49372207895</v>
      </c>
      <c r="I117" s="40" t="n">
        <f aca="false">IF(B117="","",D117-G117)</f>
        <v>189457.776993589</v>
      </c>
      <c r="J117" s="40" t="n">
        <f aca="false">IF(B117="","",J116+H117)</f>
        <v>112959.241703631</v>
      </c>
    </row>
    <row r="118" customFormat="false" ht="13.5" hidden="false" customHeight="true" outlineLevel="0" collapsed="false">
      <c r="A118" s="5"/>
      <c r="B118" s="41" t="n">
        <f aca="false">IF(OR(B117="",I117&lt;=0.005),"",B117+1)</f>
        <v>100</v>
      </c>
      <c r="C118" s="42" t="n">
        <f aca="false">IF(B118="","",EDATE($D$12,B118-1))</f>
        <v>49218</v>
      </c>
      <c r="D118" s="43" t="n">
        <f aca="false">IF(B118="","",I117)</f>
        <v>189457.776993589</v>
      </c>
      <c r="E118" s="43" t="n">
        <f aca="false">IF(B118="","",MIN(Calculator!$C$19-H118,D118)+H118)</f>
        <v>1386.37843141456</v>
      </c>
      <c r="F118" s="43" t="n">
        <f aca="false">IF(B118="","",MAX(0,MIN($D$13,D118-(E118-H118))))</f>
        <v>0</v>
      </c>
      <c r="G118" s="43" t="n">
        <f aca="false">IF(B118="","",(E118-H118)+F118)</f>
        <v>320.67843582562</v>
      </c>
      <c r="H118" s="43" t="n">
        <f aca="false">IF(B118="","",D118*Calculator!$C$17/12)</f>
        <v>1065.69999558894</v>
      </c>
      <c r="I118" s="43" t="n">
        <f aca="false">IF(B118="","",D118-G118)</f>
        <v>189137.098557764</v>
      </c>
      <c r="J118" s="43" t="n">
        <f aca="false">IF(B118="","",J117+H118)</f>
        <v>114024.94169922</v>
      </c>
    </row>
    <row r="119" customFormat="false" ht="13.5" hidden="false" customHeight="true" outlineLevel="0" collapsed="false">
      <c r="A119" s="5"/>
      <c r="B119" s="38" t="n">
        <f aca="false">IF(OR(B118="",I118&lt;=0.005),"",B118+1)</f>
        <v>101</v>
      </c>
      <c r="C119" s="39" t="n">
        <f aca="false">IF(B119="","",EDATE($D$12,B119-1))</f>
        <v>49249</v>
      </c>
      <c r="D119" s="40" t="n">
        <f aca="false">IF(B119="","",I118)</f>
        <v>189137.098557764</v>
      </c>
      <c r="E119" s="40" t="n">
        <f aca="false">IF(B119="","",MIN(Calculator!$C$19-H119,D119)+H119)</f>
        <v>1386.37843141456</v>
      </c>
      <c r="F119" s="40" t="n">
        <f aca="false">IF(B119="","",MAX(0,MIN($D$13,D119-(E119-H119))))</f>
        <v>0</v>
      </c>
      <c r="G119" s="40" t="n">
        <f aca="false">IF(B119="","",(E119-H119)+F119)</f>
        <v>322.482252027139</v>
      </c>
      <c r="H119" s="40" t="n">
        <f aca="false">IF(B119="","",D119*Calculator!$C$17/12)</f>
        <v>1063.89617938742</v>
      </c>
      <c r="I119" s="40" t="n">
        <f aca="false">IF(B119="","",D119-G119)</f>
        <v>188814.616305737</v>
      </c>
      <c r="J119" s="40" t="n">
        <f aca="false">IF(B119="","",J118+H119)</f>
        <v>115088.837878607</v>
      </c>
    </row>
    <row r="120" customFormat="false" ht="13.5" hidden="false" customHeight="true" outlineLevel="0" collapsed="false">
      <c r="A120" s="5"/>
      <c r="B120" s="41" t="n">
        <f aca="false">IF(OR(B119="",I119&lt;=0.005),"",B119+1)</f>
        <v>102</v>
      </c>
      <c r="C120" s="42" t="n">
        <f aca="false">IF(B120="","",EDATE($D$12,B120-1))</f>
        <v>49279</v>
      </c>
      <c r="D120" s="43" t="n">
        <f aca="false">IF(B120="","",I119)</f>
        <v>188814.616305737</v>
      </c>
      <c r="E120" s="43" t="n">
        <f aca="false">IF(B120="","",MIN(Calculator!$C$19-H120,D120)+H120)</f>
        <v>1386.37843141456</v>
      </c>
      <c r="F120" s="43" t="n">
        <f aca="false">IF(B120="","",MAX(0,MIN($D$13,D120-(E120-H120))))</f>
        <v>0</v>
      </c>
      <c r="G120" s="43" t="n">
        <f aca="false">IF(B120="","",(E120-H120)+F120)</f>
        <v>324.296214694792</v>
      </c>
      <c r="H120" s="43" t="n">
        <f aca="false">IF(B120="","",D120*Calculator!$C$17/12)</f>
        <v>1062.08221671977</v>
      </c>
      <c r="I120" s="43" t="n">
        <f aca="false">IF(B120="","",D120-G120)</f>
        <v>188490.320091042</v>
      </c>
      <c r="J120" s="43" t="n">
        <f aca="false">IF(B120="","",J119+H120)</f>
        <v>116150.920095327</v>
      </c>
    </row>
    <row r="121" customFormat="false" ht="13.5" hidden="false" customHeight="true" outlineLevel="0" collapsed="false">
      <c r="A121" s="5"/>
      <c r="B121" s="38" t="n">
        <f aca="false">IF(OR(B120="",I120&lt;=0.005),"",B120+1)</f>
        <v>103</v>
      </c>
      <c r="C121" s="39" t="n">
        <f aca="false">IF(B121="","",EDATE($D$12,B121-1))</f>
        <v>49310</v>
      </c>
      <c r="D121" s="40" t="n">
        <f aca="false">IF(B121="","",I120)</f>
        <v>188490.320091042</v>
      </c>
      <c r="E121" s="40" t="n">
        <f aca="false">IF(B121="","",MIN(Calculator!$C$19-H121,D121)+H121)</f>
        <v>1386.37843141456</v>
      </c>
      <c r="F121" s="40" t="n">
        <f aca="false">IF(B121="","",MAX(0,MIN($D$13,D121-(E121-H121))))</f>
        <v>0</v>
      </c>
      <c r="G121" s="40" t="n">
        <f aca="false">IF(B121="","",(E121-H121)+F121)</f>
        <v>326.12038090245</v>
      </c>
      <c r="H121" s="40" t="n">
        <f aca="false">IF(B121="","",D121*Calculator!$C$17/12)</f>
        <v>1060.25805051211</v>
      </c>
      <c r="I121" s="40" t="n">
        <f aca="false">IF(B121="","",D121-G121)</f>
        <v>188164.199710139</v>
      </c>
      <c r="J121" s="40" t="n">
        <f aca="false">IF(B121="","",J120+H121)</f>
        <v>117211.178145839</v>
      </c>
    </row>
    <row r="122" customFormat="false" ht="13.5" hidden="false" customHeight="true" outlineLevel="0" collapsed="false">
      <c r="A122" s="5"/>
      <c r="B122" s="41" t="n">
        <f aca="false">IF(OR(B121="",I121&lt;=0.005),"",B121+1)</f>
        <v>104</v>
      </c>
      <c r="C122" s="42" t="n">
        <f aca="false">IF(B122="","",EDATE($D$12,B122-1))</f>
        <v>49341</v>
      </c>
      <c r="D122" s="43" t="n">
        <f aca="false">IF(B122="","",I121)</f>
        <v>188164.199710139</v>
      </c>
      <c r="E122" s="43" t="n">
        <f aca="false">IF(B122="","",MIN(Calculator!$C$19-H122,D122)+H122)</f>
        <v>1386.37843141456</v>
      </c>
      <c r="F122" s="43" t="n">
        <f aca="false">IF(B122="","",MAX(0,MIN($D$13,D122-(E122-H122))))</f>
        <v>0</v>
      </c>
      <c r="G122" s="43" t="n">
        <f aca="false">IF(B122="","",(E122-H122)+F122)</f>
        <v>327.954808045027</v>
      </c>
      <c r="H122" s="43" t="n">
        <f aca="false">IF(B122="","",D122*Calculator!$C$17/12)</f>
        <v>1058.42362336953</v>
      </c>
      <c r="I122" s="43" t="n">
        <f aca="false">IF(B122="","",D122-G122)</f>
        <v>187836.244902094</v>
      </c>
      <c r="J122" s="43" t="n">
        <f aca="false">IF(B122="","",J121+H122)</f>
        <v>118269.601769209</v>
      </c>
    </row>
    <row r="123" customFormat="false" ht="13.5" hidden="false" customHeight="true" outlineLevel="0" collapsed="false">
      <c r="A123" s="5"/>
      <c r="B123" s="38" t="n">
        <f aca="false">IF(OR(B122="",I122&lt;=0.005),"",B122+1)</f>
        <v>105</v>
      </c>
      <c r="C123" s="39" t="n">
        <f aca="false">IF(B123="","",EDATE($D$12,B123-1))</f>
        <v>49369</v>
      </c>
      <c r="D123" s="40" t="n">
        <f aca="false">IF(B123="","",I122)</f>
        <v>187836.244902094</v>
      </c>
      <c r="E123" s="40" t="n">
        <f aca="false">IF(B123="","",MIN(Calculator!$C$19-H123,D123)+H123)</f>
        <v>1386.37843141456</v>
      </c>
      <c r="F123" s="40" t="n">
        <f aca="false">IF(B123="","",MAX(0,MIN($D$13,D123-(E123-H123))))</f>
        <v>0</v>
      </c>
      <c r="G123" s="40" t="n">
        <f aca="false">IF(B123="","",(E123-H123)+F123)</f>
        <v>329.79955384028</v>
      </c>
      <c r="H123" s="40" t="n">
        <f aca="false">IF(B123="","",D123*Calculator!$C$17/12)</f>
        <v>1056.57887757428</v>
      </c>
      <c r="I123" s="40" t="n">
        <f aca="false">IF(B123="","",D123-G123)</f>
        <v>187506.445348254</v>
      </c>
      <c r="J123" s="40" t="n">
        <f aca="false">IF(B123="","",J122+H123)</f>
        <v>119326.180646783</v>
      </c>
    </row>
    <row r="124" customFormat="false" ht="13.5" hidden="false" customHeight="true" outlineLevel="0" collapsed="false">
      <c r="A124" s="5"/>
      <c r="B124" s="41" t="n">
        <f aca="false">IF(OR(B123="",I123&lt;=0.005),"",B123+1)</f>
        <v>106</v>
      </c>
      <c r="C124" s="42" t="n">
        <f aca="false">IF(B124="","",EDATE($D$12,B124-1))</f>
        <v>49400</v>
      </c>
      <c r="D124" s="43" t="n">
        <f aca="false">IF(B124="","",I123)</f>
        <v>187506.445348254</v>
      </c>
      <c r="E124" s="43" t="n">
        <f aca="false">IF(B124="","",MIN(Calculator!$C$19-H124,D124)+H124)</f>
        <v>1386.37843141456</v>
      </c>
      <c r="F124" s="43" t="n">
        <f aca="false">IF(B124="","",MAX(0,MIN($D$13,D124-(E124-H124))))</f>
        <v>0</v>
      </c>
      <c r="G124" s="43" t="n">
        <f aca="false">IF(B124="","",(E124-H124)+F124)</f>
        <v>331.654676330631</v>
      </c>
      <c r="H124" s="43" t="n">
        <f aca="false">IF(B124="","",D124*Calculator!$C$17/12)</f>
        <v>1054.72375508393</v>
      </c>
      <c r="I124" s="43" t="n">
        <f aca="false">IF(B124="","",D124-G124)</f>
        <v>187174.790671923</v>
      </c>
      <c r="J124" s="43" t="n">
        <f aca="false">IF(B124="","",J123+H124)</f>
        <v>120380.904401867</v>
      </c>
    </row>
    <row r="125" customFormat="false" ht="13.5" hidden="false" customHeight="true" outlineLevel="0" collapsed="false">
      <c r="A125" s="5"/>
      <c r="B125" s="38" t="n">
        <f aca="false">IF(OR(B124="",I124&lt;=0.005),"",B124+1)</f>
        <v>107</v>
      </c>
      <c r="C125" s="39" t="n">
        <f aca="false">IF(B125="","",EDATE($D$12,B125-1))</f>
        <v>49430</v>
      </c>
      <c r="D125" s="40" t="n">
        <f aca="false">IF(B125="","",I124)</f>
        <v>187174.790671923</v>
      </c>
      <c r="E125" s="40" t="n">
        <f aca="false">IF(B125="","",MIN(Calculator!$C$19-H125,D125)+H125)</f>
        <v>1386.37843141456</v>
      </c>
      <c r="F125" s="40" t="n">
        <f aca="false">IF(B125="","",MAX(0,MIN($D$13,D125-(E125-H125))))</f>
        <v>0</v>
      </c>
      <c r="G125" s="40" t="n">
        <f aca="false">IF(B125="","",(E125-H125)+F125)</f>
        <v>333.520233884991</v>
      </c>
      <c r="H125" s="40" t="n">
        <f aca="false">IF(B125="","",D125*Calculator!$C$17/12)</f>
        <v>1052.85819752957</v>
      </c>
      <c r="I125" s="40" t="n">
        <f aca="false">IF(B125="","",D125-G125)</f>
        <v>186841.270438038</v>
      </c>
      <c r="J125" s="40" t="n">
        <f aca="false">IF(B125="","",J124+H125)</f>
        <v>121433.762599396</v>
      </c>
    </row>
    <row r="126" customFormat="false" ht="13.5" hidden="false" customHeight="true" outlineLevel="0" collapsed="false">
      <c r="A126" s="5"/>
      <c r="B126" s="41" t="n">
        <f aca="false">IF(OR(B125="",I125&lt;=0.005),"",B125+1)</f>
        <v>108</v>
      </c>
      <c r="C126" s="42" t="n">
        <f aca="false">IF(B126="","",EDATE($D$12,B126-1))</f>
        <v>49461</v>
      </c>
      <c r="D126" s="43" t="n">
        <f aca="false">IF(B126="","",I125)</f>
        <v>186841.270438038</v>
      </c>
      <c r="E126" s="43" t="n">
        <f aca="false">IF(B126="","",MIN(Calculator!$C$19-H126,D126)+H126)</f>
        <v>1386.37843141456</v>
      </c>
      <c r="F126" s="43" t="n">
        <f aca="false">IF(B126="","",MAX(0,MIN($D$13,D126-(E126-H126))))</f>
        <v>0</v>
      </c>
      <c r="G126" s="43" t="n">
        <f aca="false">IF(B126="","",(E126-H126)+F126)</f>
        <v>335.396285200594</v>
      </c>
      <c r="H126" s="43" t="n">
        <f aca="false">IF(B126="","",D126*Calculator!$C$17/12)</f>
        <v>1050.98214621397</v>
      </c>
      <c r="I126" s="43" t="n">
        <f aca="false">IF(B126="","",D126-G126)</f>
        <v>186505.874152838</v>
      </c>
      <c r="J126" s="43" t="n">
        <f aca="false">IF(B126="","",J125+H126)</f>
        <v>122484.74474561</v>
      </c>
    </row>
    <row r="127" customFormat="false" ht="13.5" hidden="false" customHeight="true" outlineLevel="0" collapsed="false">
      <c r="A127" s="5"/>
      <c r="B127" s="38" t="n">
        <f aca="false">IF(OR(B126="",I126&lt;=0.005),"",B126+1)</f>
        <v>109</v>
      </c>
      <c r="C127" s="39" t="n">
        <f aca="false">IF(B127="","",EDATE($D$12,B127-1))</f>
        <v>49491</v>
      </c>
      <c r="D127" s="40" t="n">
        <f aca="false">IF(B127="","",I126)</f>
        <v>186505.874152838</v>
      </c>
      <c r="E127" s="40" t="n">
        <f aca="false">IF(B127="","",MIN(Calculator!$C$19-H127,D127)+H127)</f>
        <v>1386.37843141456</v>
      </c>
      <c r="F127" s="40" t="n">
        <f aca="false">IF(B127="","",MAX(0,MIN($D$13,D127-(E127-H127))))</f>
        <v>0</v>
      </c>
      <c r="G127" s="40" t="n">
        <f aca="false">IF(B127="","",(E127-H127)+F127)</f>
        <v>337.282889304847</v>
      </c>
      <c r="H127" s="40" t="n">
        <f aca="false">IF(B127="","",D127*Calculator!$C$17/12)</f>
        <v>1049.09554210971</v>
      </c>
      <c r="I127" s="40" t="n">
        <f aca="false">IF(B127="","",D127-G127)</f>
        <v>186168.591263533</v>
      </c>
      <c r="J127" s="40" t="n">
        <f aca="false">IF(B127="","",J126+H127)</f>
        <v>123533.84028772</v>
      </c>
    </row>
    <row r="128" customFormat="false" ht="13.5" hidden="false" customHeight="true" outlineLevel="0" collapsed="false">
      <c r="A128" s="5"/>
      <c r="B128" s="41" t="n">
        <f aca="false">IF(OR(B127="",I127&lt;=0.005),"",B127+1)</f>
        <v>110</v>
      </c>
      <c r="C128" s="42" t="n">
        <f aca="false">IF(B128="","",EDATE($D$12,B128-1))</f>
        <v>49522</v>
      </c>
      <c r="D128" s="43" t="n">
        <f aca="false">IF(B128="","",I127)</f>
        <v>186168.591263533</v>
      </c>
      <c r="E128" s="43" t="n">
        <f aca="false">IF(B128="","",MIN(Calculator!$C$19-H128,D128)+H128)</f>
        <v>1386.37843141456</v>
      </c>
      <c r="F128" s="43" t="n">
        <f aca="false">IF(B128="","",MAX(0,MIN($D$13,D128-(E128-H128))))</f>
        <v>0</v>
      </c>
      <c r="G128" s="43" t="n">
        <f aca="false">IF(B128="","",(E128-H128)+F128)</f>
        <v>339.180105557187</v>
      </c>
      <c r="H128" s="43" t="n">
        <f aca="false">IF(B128="","",D128*Calculator!$C$17/12)</f>
        <v>1047.19832585737</v>
      </c>
      <c r="I128" s="43" t="n">
        <f aca="false">IF(B128="","",D128-G128)</f>
        <v>185829.411157976</v>
      </c>
      <c r="J128" s="43" t="n">
        <f aca="false">IF(B128="","",J127+H128)</f>
        <v>124581.038613577</v>
      </c>
    </row>
    <row r="129" customFormat="false" ht="13.5" hidden="false" customHeight="true" outlineLevel="0" collapsed="false">
      <c r="A129" s="5"/>
      <c r="B129" s="38" t="n">
        <f aca="false">IF(OR(B128="",I128&lt;=0.005),"",B128+1)</f>
        <v>111</v>
      </c>
      <c r="C129" s="39" t="n">
        <f aca="false">IF(B129="","",EDATE($D$12,B129-1))</f>
        <v>49553</v>
      </c>
      <c r="D129" s="40" t="n">
        <f aca="false">IF(B129="","",I128)</f>
        <v>185829.411157976</v>
      </c>
      <c r="E129" s="40" t="n">
        <f aca="false">IF(B129="","",MIN(Calculator!$C$19-H129,D129)+H129)</f>
        <v>1386.37843141456</v>
      </c>
      <c r="F129" s="40" t="n">
        <f aca="false">IF(B129="","",MAX(0,MIN($D$13,D129-(E129-H129))))</f>
        <v>0</v>
      </c>
      <c r="G129" s="40" t="n">
        <f aca="false">IF(B129="","",(E129-H129)+F129)</f>
        <v>341.087993650947</v>
      </c>
      <c r="H129" s="40" t="n">
        <f aca="false">IF(B129="","",D129*Calculator!$C$17/12)</f>
        <v>1045.29043776361</v>
      </c>
      <c r="I129" s="40" t="n">
        <f aca="false">IF(B129="","",D129-G129)</f>
        <v>185488.323164325</v>
      </c>
      <c r="J129" s="40" t="n">
        <f aca="false">IF(B129="","",J128+H129)</f>
        <v>125626.329051341</v>
      </c>
    </row>
    <row r="130" customFormat="false" ht="13.5" hidden="false" customHeight="true" outlineLevel="0" collapsed="false">
      <c r="A130" s="5"/>
      <c r="B130" s="41" t="n">
        <f aca="false">IF(OR(B129="",I129&lt;=0.005),"",B129+1)</f>
        <v>112</v>
      </c>
      <c r="C130" s="42" t="n">
        <f aca="false">IF(B130="","",EDATE($D$12,B130-1))</f>
        <v>49583</v>
      </c>
      <c r="D130" s="43" t="n">
        <f aca="false">IF(B130="","",I129)</f>
        <v>185488.323164325</v>
      </c>
      <c r="E130" s="43" t="n">
        <f aca="false">IF(B130="","",MIN(Calculator!$C$19-H130,D130)+H130)</f>
        <v>1386.37843141456</v>
      </c>
      <c r="F130" s="43" t="n">
        <f aca="false">IF(B130="","",MAX(0,MIN($D$13,D130-(E130-H130))))</f>
        <v>0</v>
      </c>
      <c r="G130" s="43" t="n">
        <f aca="false">IF(B130="","",(E130-H130)+F130)</f>
        <v>343.006613615233</v>
      </c>
      <c r="H130" s="43" t="n">
        <f aca="false">IF(B130="","",D130*Calculator!$C$17/12)</f>
        <v>1043.37181779933</v>
      </c>
      <c r="I130" s="43" t="n">
        <f aca="false">IF(B130="","",D130-G130)</f>
        <v>185145.31655071</v>
      </c>
      <c r="J130" s="43" t="n">
        <f aca="false">IF(B130="","",J129+H130)</f>
        <v>126669.70086914</v>
      </c>
    </row>
    <row r="131" customFormat="false" ht="13.5" hidden="false" customHeight="true" outlineLevel="0" collapsed="false">
      <c r="A131" s="5"/>
      <c r="B131" s="38" t="n">
        <f aca="false">IF(OR(B130="",I130&lt;=0.005),"",B130+1)</f>
        <v>113</v>
      </c>
      <c r="C131" s="39" t="n">
        <f aca="false">IF(B131="","",EDATE($D$12,B131-1))</f>
        <v>49614</v>
      </c>
      <c r="D131" s="40" t="n">
        <f aca="false">IF(B131="","",I130)</f>
        <v>185145.31655071</v>
      </c>
      <c r="E131" s="40" t="n">
        <f aca="false">IF(B131="","",MIN(Calculator!$C$19-H131,D131)+H131)</f>
        <v>1386.37843141456</v>
      </c>
      <c r="F131" s="40" t="n">
        <f aca="false">IF(B131="","",MAX(0,MIN($D$13,D131-(E131-H131))))</f>
        <v>0</v>
      </c>
      <c r="G131" s="40" t="n">
        <f aca="false">IF(B131="","",(E131-H131)+F131)</f>
        <v>344.936025816819</v>
      </c>
      <c r="H131" s="40" t="n">
        <f aca="false">IF(B131="","",D131*Calculator!$C$17/12)</f>
        <v>1041.44240559774</v>
      </c>
      <c r="I131" s="40" t="n">
        <f aca="false">IF(B131="","",D131-G131)</f>
        <v>184800.380524893</v>
      </c>
      <c r="J131" s="40" t="n">
        <f aca="false">IF(B131="","",J130+H131)</f>
        <v>127711.143274738</v>
      </c>
    </row>
    <row r="132" customFormat="false" ht="13.5" hidden="false" customHeight="true" outlineLevel="0" collapsed="false">
      <c r="A132" s="5"/>
      <c r="B132" s="41" t="n">
        <f aca="false">IF(OR(B131="",I131&lt;=0.005),"",B131+1)</f>
        <v>114</v>
      </c>
      <c r="C132" s="42" t="n">
        <f aca="false">IF(B132="","",EDATE($D$12,B132-1))</f>
        <v>49644</v>
      </c>
      <c r="D132" s="43" t="n">
        <f aca="false">IF(B132="","",I131)</f>
        <v>184800.380524893</v>
      </c>
      <c r="E132" s="43" t="n">
        <f aca="false">IF(B132="","",MIN(Calculator!$C$19-H132,D132)+H132)</f>
        <v>1386.37843141456</v>
      </c>
      <c r="F132" s="43" t="n">
        <f aca="false">IF(B132="","",MAX(0,MIN($D$13,D132-(E132-H132))))</f>
        <v>0</v>
      </c>
      <c r="G132" s="43" t="n">
        <f aca="false">IF(B132="","",(E132-H132)+F132)</f>
        <v>346.876290962038</v>
      </c>
      <c r="H132" s="43" t="n">
        <f aca="false">IF(B132="","",D132*Calculator!$C$17/12)</f>
        <v>1039.50214045252</v>
      </c>
      <c r="I132" s="43" t="n">
        <f aca="false">IF(B132="","",D132-G132)</f>
        <v>184453.504233931</v>
      </c>
      <c r="J132" s="43" t="n">
        <f aca="false">IF(B132="","",J131+H132)</f>
        <v>128750.645415191</v>
      </c>
    </row>
    <row r="133" customFormat="false" ht="13.5" hidden="false" customHeight="true" outlineLevel="0" collapsed="false">
      <c r="A133" s="5"/>
      <c r="B133" s="38" t="n">
        <f aca="false">IF(OR(B132="",I132&lt;=0.005),"",B132+1)</f>
        <v>115</v>
      </c>
      <c r="C133" s="39" t="n">
        <f aca="false">IF(B133="","",EDATE($D$12,B133-1))</f>
        <v>49675</v>
      </c>
      <c r="D133" s="40" t="n">
        <f aca="false">IF(B133="","",I132)</f>
        <v>184453.504233931</v>
      </c>
      <c r="E133" s="40" t="n">
        <f aca="false">IF(B133="","",MIN(Calculator!$C$19-H133,D133)+H133)</f>
        <v>1386.37843141456</v>
      </c>
      <c r="F133" s="40" t="n">
        <f aca="false">IF(B133="","",MAX(0,MIN($D$13,D133-(E133-H133))))</f>
        <v>0</v>
      </c>
      <c r="G133" s="40" t="n">
        <f aca="false">IF(B133="","",(E133-H133)+F133)</f>
        <v>348.8274700987</v>
      </c>
      <c r="H133" s="40" t="n">
        <f aca="false">IF(B133="","",D133*Calculator!$C$17/12)</f>
        <v>1037.55096131586</v>
      </c>
      <c r="I133" s="40" t="n">
        <f aca="false">IF(B133="","",D133-G133)</f>
        <v>184104.676763832</v>
      </c>
      <c r="J133" s="40" t="n">
        <f aca="false">IF(B133="","",J132+H133)</f>
        <v>129788.196376507</v>
      </c>
    </row>
    <row r="134" customFormat="false" ht="13.5" hidden="false" customHeight="true" outlineLevel="0" collapsed="false">
      <c r="A134" s="5"/>
      <c r="B134" s="41" t="n">
        <f aca="false">IF(OR(B133="",I133&lt;=0.005),"",B133+1)</f>
        <v>116</v>
      </c>
      <c r="C134" s="42" t="n">
        <f aca="false">IF(B134="","",EDATE($D$12,B134-1))</f>
        <v>49706</v>
      </c>
      <c r="D134" s="43" t="n">
        <f aca="false">IF(B134="","",I133)</f>
        <v>184104.676763832</v>
      </c>
      <c r="E134" s="43" t="n">
        <f aca="false">IF(B134="","",MIN(Calculator!$C$19-H134,D134)+H134)</f>
        <v>1386.37843141456</v>
      </c>
      <c r="F134" s="43" t="n">
        <f aca="false">IF(B134="","",MAX(0,MIN($D$13,D134-(E134-H134))))</f>
        <v>0</v>
      </c>
      <c r="G134" s="43" t="n">
        <f aca="false">IF(B134="","",(E134-H134)+F134)</f>
        <v>350.789624618005</v>
      </c>
      <c r="H134" s="43" t="n">
        <f aca="false">IF(B134="","",D134*Calculator!$C$17/12)</f>
        <v>1035.58880679655</v>
      </c>
      <c r="I134" s="43" t="n">
        <f aca="false">IF(B134="","",D134-G134)</f>
        <v>183753.887139214</v>
      </c>
      <c r="J134" s="43" t="n">
        <f aca="false">IF(B134="","",J133+H134)</f>
        <v>130823.785183303</v>
      </c>
    </row>
    <row r="135" customFormat="false" ht="13.5" hidden="false" customHeight="true" outlineLevel="0" collapsed="false">
      <c r="A135" s="5"/>
      <c r="B135" s="38" t="n">
        <f aca="false">IF(OR(B134="",I134&lt;=0.005),"",B134+1)</f>
        <v>117</v>
      </c>
      <c r="C135" s="39" t="n">
        <f aca="false">IF(B135="","",EDATE($D$12,B135-1))</f>
        <v>49735</v>
      </c>
      <c r="D135" s="40" t="n">
        <f aca="false">IF(B135="","",I134)</f>
        <v>183753.887139214</v>
      </c>
      <c r="E135" s="40" t="n">
        <f aca="false">IF(B135="","",MIN(Calculator!$C$19-H135,D135)+H135)</f>
        <v>1386.37843141456</v>
      </c>
      <c r="F135" s="40" t="n">
        <f aca="false">IF(B135="","",MAX(0,MIN($D$13,D135-(E135-H135))))</f>
        <v>0</v>
      </c>
      <c r="G135" s="40" t="n">
        <f aca="false">IF(B135="","",(E135-H135)+F135)</f>
        <v>352.762816256482</v>
      </c>
      <c r="H135" s="40" t="n">
        <f aca="false">IF(B135="","",D135*Calculator!$C$17/12)</f>
        <v>1033.61561515808</v>
      </c>
      <c r="I135" s="40" t="n">
        <f aca="false">IF(B135="","",D135-G135)</f>
        <v>183401.124322957</v>
      </c>
      <c r="J135" s="40" t="n">
        <f aca="false">IF(B135="","",J134+H135)</f>
        <v>131857.400798461</v>
      </c>
    </row>
    <row r="136" customFormat="false" ht="13.5" hidden="false" customHeight="true" outlineLevel="0" collapsed="false">
      <c r="A136" s="5"/>
      <c r="B136" s="41" t="n">
        <f aca="false">IF(OR(B135="",I135&lt;=0.005),"",B135+1)</f>
        <v>118</v>
      </c>
      <c r="C136" s="42" t="n">
        <f aca="false">IF(B136="","",EDATE($D$12,B136-1))</f>
        <v>49766</v>
      </c>
      <c r="D136" s="43" t="n">
        <f aca="false">IF(B136="","",I135)</f>
        <v>183401.124322957</v>
      </c>
      <c r="E136" s="43" t="n">
        <f aca="false">IF(B136="","",MIN(Calculator!$C$19-H136,D136)+H136)</f>
        <v>1386.37843141456</v>
      </c>
      <c r="F136" s="43" t="n">
        <f aca="false">IF(B136="","",MAX(0,MIN($D$13,D136-(E136-H136))))</f>
        <v>0</v>
      </c>
      <c r="G136" s="43" t="n">
        <f aca="false">IF(B136="","",(E136-H136)+F136)</f>
        <v>354.747107097924</v>
      </c>
      <c r="H136" s="43" t="n">
        <f aca="false">IF(B136="","",D136*Calculator!$C$17/12)</f>
        <v>1031.63132431664</v>
      </c>
      <c r="I136" s="43" t="n">
        <f aca="false">IF(B136="","",D136-G136)</f>
        <v>183046.37721586</v>
      </c>
      <c r="J136" s="43" t="n">
        <f aca="false">IF(B136="","",J135+H136)</f>
        <v>132889.032122778</v>
      </c>
    </row>
    <row r="137" customFormat="false" ht="13.5" hidden="false" customHeight="true" outlineLevel="0" collapsed="false">
      <c r="A137" s="5"/>
      <c r="B137" s="38" t="n">
        <f aca="false">IF(OR(B136="",I136&lt;=0.005),"",B136+1)</f>
        <v>119</v>
      </c>
      <c r="C137" s="39" t="n">
        <f aca="false">IF(B137="","",EDATE($D$12,B137-1))</f>
        <v>49796</v>
      </c>
      <c r="D137" s="40" t="n">
        <f aca="false">IF(B137="","",I136)</f>
        <v>183046.37721586</v>
      </c>
      <c r="E137" s="40" t="n">
        <f aca="false">IF(B137="","",MIN(Calculator!$C$19-H137,D137)+H137)</f>
        <v>1386.37843141456</v>
      </c>
      <c r="F137" s="40" t="n">
        <f aca="false">IF(B137="","",MAX(0,MIN($D$13,D137-(E137-H137))))</f>
        <v>0</v>
      </c>
      <c r="G137" s="40" t="n">
        <f aca="false">IF(B137="","",(E137-H137)+F137)</f>
        <v>356.74255957535</v>
      </c>
      <c r="H137" s="40" t="n">
        <f aca="false">IF(B137="","",D137*Calculator!$C$17/12)</f>
        <v>1029.63587183921</v>
      </c>
      <c r="I137" s="40" t="n">
        <f aca="false">IF(B137="","",D137-G137)</f>
        <v>182689.634656284</v>
      </c>
      <c r="J137" s="40" t="n">
        <f aca="false">IF(B137="","",J136+H137)</f>
        <v>133918.667994617</v>
      </c>
    </row>
    <row r="138" customFormat="false" ht="13.5" hidden="false" customHeight="true" outlineLevel="0" collapsed="false">
      <c r="A138" s="5"/>
      <c r="B138" s="41" t="n">
        <f aca="false">IF(OR(B137="",I137&lt;=0.005),"",B137+1)</f>
        <v>120</v>
      </c>
      <c r="C138" s="42" t="n">
        <f aca="false">IF(B138="","",EDATE($D$12,B138-1))</f>
        <v>49827</v>
      </c>
      <c r="D138" s="43" t="n">
        <f aca="false">IF(B138="","",I137)</f>
        <v>182689.634656284</v>
      </c>
      <c r="E138" s="43" t="n">
        <f aca="false">IF(B138="","",MIN(Calculator!$C$19-H138,D138)+H138)</f>
        <v>1386.37843141456</v>
      </c>
      <c r="F138" s="43" t="n">
        <f aca="false">IF(B138="","",MAX(0,MIN($D$13,D138-(E138-H138))))</f>
        <v>0</v>
      </c>
      <c r="G138" s="43" t="n">
        <f aca="false">IF(B138="","",(E138-H138)+F138)</f>
        <v>358.749236472962</v>
      </c>
      <c r="H138" s="43" t="n">
        <f aca="false">IF(B138="","",D138*Calculator!$C$17/12)</f>
        <v>1027.6291949416</v>
      </c>
      <c r="I138" s="43" t="n">
        <f aca="false">IF(B138="","",D138-G138)</f>
        <v>182330.885419811</v>
      </c>
      <c r="J138" s="43" t="n">
        <f aca="false">IF(B138="","",J137+H138)</f>
        <v>134946.297189559</v>
      </c>
    </row>
    <row r="139" customFormat="false" ht="13.5" hidden="false" customHeight="true" outlineLevel="0" collapsed="false">
      <c r="A139" s="5"/>
      <c r="B139" s="38" t="n">
        <f aca="false">IF(OR(B138="",I138&lt;=0.005),"",B138+1)</f>
        <v>121</v>
      </c>
      <c r="C139" s="39" t="n">
        <f aca="false">IF(B139="","",EDATE($D$12,B139-1))</f>
        <v>49857</v>
      </c>
      <c r="D139" s="40" t="n">
        <f aca="false">IF(B139="","",I138)</f>
        <v>182330.885419811</v>
      </c>
      <c r="E139" s="40" t="n">
        <f aca="false">IF(B139="","",MIN(Calculator!$C$19-H139,D139)+H139)</f>
        <v>1386.37843141456</v>
      </c>
      <c r="F139" s="40" t="n">
        <f aca="false">IF(B139="","",MAX(0,MIN($D$13,D139-(E139-H139))))</f>
        <v>0</v>
      </c>
      <c r="G139" s="40" t="n">
        <f aca="false">IF(B139="","",(E139-H139)+F139)</f>
        <v>360.767200928122</v>
      </c>
      <c r="H139" s="40" t="n">
        <f aca="false">IF(B139="","",D139*Calculator!$C$17/12)</f>
        <v>1025.61123048644</v>
      </c>
      <c r="I139" s="40" t="n">
        <f aca="false">IF(B139="","",D139-G139)</f>
        <v>181970.118218883</v>
      </c>
      <c r="J139" s="40" t="n">
        <f aca="false">IF(B139="","",J138+H139)</f>
        <v>135971.908420045</v>
      </c>
    </row>
    <row r="140" customFormat="false" ht="13.5" hidden="false" customHeight="true" outlineLevel="0" collapsed="false">
      <c r="A140" s="5"/>
      <c r="B140" s="41" t="n">
        <f aca="false">IF(OR(B139="",I139&lt;=0.005),"",B139+1)</f>
        <v>122</v>
      </c>
      <c r="C140" s="42" t="n">
        <f aca="false">IF(B140="","",EDATE($D$12,B140-1))</f>
        <v>49888</v>
      </c>
      <c r="D140" s="43" t="n">
        <f aca="false">IF(B140="","",I139)</f>
        <v>181970.118218883</v>
      </c>
      <c r="E140" s="43" t="n">
        <f aca="false">IF(B140="","",MIN(Calculator!$C$19-H140,D140)+H140)</f>
        <v>1386.37843141456</v>
      </c>
      <c r="F140" s="43" t="n">
        <f aca="false">IF(B140="","",MAX(0,MIN($D$13,D140-(E140-H140))))</f>
        <v>0</v>
      </c>
      <c r="G140" s="43" t="n">
        <f aca="false">IF(B140="","",(E140-H140)+F140)</f>
        <v>362.796516433343</v>
      </c>
      <c r="H140" s="43" t="n">
        <f aca="false">IF(B140="","",D140*Calculator!$C$17/12)</f>
        <v>1023.58191498122</v>
      </c>
      <c r="I140" s="43" t="n">
        <f aca="false">IF(B140="","",D140-G140)</f>
        <v>181607.32170245</v>
      </c>
      <c r="J140" s="43" t="n">
        <f aca="false">IF(B140="","",J139+H140)</f>
        <v>136995.490335026</v>
      </c>
    </row>
    <row r="141" customFormat="false" ht="13.5" hidden="false" customHeight="true" outlineLevel="0" collapsed="false">
      <c r="A141" s="5"/>
      <c r="B141" s="38" t="n">
        <f aca="false">IF(OR(B140="",I140&lt;=0.005),"",B140+1)</f>
        <v>123</v>
      </c>
      <c r="C141" s="39" t="n">
        <f aca="false">IF(B141="","",EDATE($D$12,B141-1))</f>
        <v>49919</v>
      </c>
      <c r="D141" s="40" t="n">
        <f aca="false">IF(B141="","",I140)</f>
        <v>181607.32170245</v>
      </c>
      <c r="E141" s="40" t="n">
        <f aca="false">IF(B141="","",MIN(Calculator!$C$19-H141,D141)+H141)</f>
        <v>1386.37843141456</v>
      </c>
      <c r="F141" s="40" t="n">
        <f aca="false">IF(B141="","",MAX(0,MIN($D$13,D141-(E141-H141))))</f>
        <v>0</v>
      </c>
      <c r="G141" s="40" t="n">
        <f aca="false">IF(B141="","",(E141-H141)+F141)</f>
        <v>364.83724683828</v>
      </c>
      <c r="H141" s="40" t="n">
        <f aca="false">IF(B141="","",D141*Calculator!$C$17/12)</f>
        <v>1021.54118457628</v>
      </c>
      <c r="I141" s="40" t="n">
        <f aca="false">IF(B141="","",D141-G141)</f>
        <v>181242.484455611</v>
      </c>
      <c r="J141" s="40" t="n">
        <f aca="false">IF(B141="","",J140+H141)</f>
        <v>138017.031519603</v>
      </c>
    </row>
    <row r="142" customFormat="false" ht="13.5" hidden="false" customHeight="true" outlineLevel="0" collapsed="false">
      <c r="A142" s="5"/>
      <c r="B142" s="41" t="n">
        <f aca="false">IF(OR(B141="",I141&lt;=0.005),"",B141+1)</f>
        <v>124</v>
      </c>
      <c r="C142" s="42" t="n">
        <f aca="false">IF(B142="","",EDATE($D$12,B142-1))</f>
        <v>49949</v>
      </c>
      <c r="D142" s="43" t="n">
        <f aca="false">IF(B142="","",I141)</f>
        <v>181242.484455611</v>
      </c>
      <c r="E142" s="43" t="n">
        <f aca="false">IF(B142="","",MIN(Calculator!$C$19-H142,D142)+H142)</f>
        <v>1386.37843141456</v>
      </c>
      <c r="F142" s="43" t="n">
        <f aca="false">IF(B142="","",MAX(0,MIN($D$13,D142-(E142-H142))))</f>
        <v>0</v>
      </c>
      <c r="G142" s="43" t="n">
        <f aca="false">IF(B142="","",(E142-H142)+F142)</f>
        <v>366.889456351746</v>
      </c>
      <c r="H142" s="43" t="n">
        <f aca="false">IF(B142="","",D142*Calculator!$C$17/12)</f>
        <v>1019.48897506281</v>
      </c>
      <c r="I142" s="43" t="n">
        <f aca="false">IF(B142="","",D142-G142)</f>
        <v>180875.59499926</v>
      </c>
      <c r="J142" s="43" t="n">
        <f aca="false">IF(B142="","",J141+H142)</f>
        <v>139036.520494665</v>
      </c>
    </row>
    <row r="143" customFormat="false" ht="13.5" hidden="false" customHeight="true" outlineLevel="0" collapsed="false">
      <c r="A143" s="5"/>
      <c r="B143" s="38" t="n">
        <f aca="false">IF(OR(B142="",I142&lt;=0.005),"",B142+1)</f>
        <v>125</v>
      </c>
      <c r="C143" s="39" t="n">
        <f aca="false">IF(B143="","",EDATE($D$12,B143-1))</f>
        <v>49980</v>
      </c>
      <c r="D143" s="40" t="n">
        <f aca="false">IF(B143="","",I142)</f>
        <v>180875.59499926</v>
      </c>
      <c r="E143" s="40" t="n">
        <f aca="false">IF(B143="","",MIN(Calculator!$C$19-H143,D143)+H143)</f>
        <v>1386.37843141456</v>
      </c>
      <c r="F143" s="40" t="n">
        <f aca="false">IF(B143="","",MAX(0,MIN($D$13,D143-(E143-H143))))</f>
        <v>0</v>
      </c>
      <c r="G143" s="40" t="n">
        <f aca="false">IF(B143="","",(E143-H143)+F143)</f>
        <v>368.953209543724</v>
      </c>
      <c r="H143" s="40" t="n">
        <f aca="false">IF(B143="","",D143*Calculator!$C$17/12)</f>
        <v>1017.42522187084</v>
      </c>
      <c r="I143" s="40" t="n">
        <f aca="false">IF(B143="","",D143-G143)</f>
        <v>180506.641789716</v>
      </c>
      <c r="J143" s="40" t="n">
        <f aca="false">IF(B143="","",J142+H143)</f>
        <v>140053.945716536</v>
      </c>
    </row>
    <row r="144" customFormat="false" ht="13.5" hidden="false" customHeight="true" outlineLevel="0" collapsed="false">
      <c r="A144" s="5"/>
      <c r="B144" s="41" t="n">
        <f aca="false">IF(OR(B143="",I143&lt;=0.005),"",B143+1)</f>
        <v>126</v>
      </c>
      <c r="C144" s="42" t="n">
        <f aca="false">IF(B144="","",EDATE($D$12,B144-1))</f>
        <v>50010</v>
      </c>
      <c r="D144" s="43" t="n">
        <f aca="false">IF(B144="","",I143)</f>
        <v>180506.641789716</v>
      </c>
      <c r="E144" s="43" t="n">
        <f aca="false">IF(B144="","",MIN(Calculator!$C$19-H144,D144)+H144)</f>
        <v>1386.37843141456</v>
      </c>
      <c r="F144" s="43" t="n">
        <f aca="false">IF(B144="","",MAX(0,MIN($D$13,D144-(E144-H144))))</f>
        <v>0</v>
      </c>
      <c r="G144" s="43" t="n">
        <f aca="false">IF(B144="","",(E144-H144)+F144)</f>
        <v>371.028571347408</v>
      </c>
      <c r="H144" s="43" t="n">
        <f aca="false">IF(B144="","",D144*Calculator!$C$17/12)</f>
        <v>1015.34986006715</v>
      </c>
      <c r="I144" s="43" t="n">
        <f aca="false">IF(B144="","",D144-G144)</f>
        <v>180135.613218369</v>
      </c>
      <c r="J144" s="43" t="n">
        <f aca="false">IF(B144="","",J143+H144)</f>
        <v>141069.295576603</v>
      </c>
    </row>
    <row r="145" customFormat="false" ht="13.5" hidden="false" customHeight="true" outlineLevel="0" collapsed="false">
      <c r="A145" s="5"/>
      <c r="B145" s="38" t="n">
        <f aca="false">IF(OR(B144="",I144&lt;=0.005),"",B144+1)</f>
        <v>127</v>
      </c>
      <c r="C145" s="39" t="n">
        <f aca="false">IF(B145="","",EDATE($D$12,B145-1))</f>
        <v>50041</v>
      </c>
      <c r="D145" s="40" t="n">
        <f aca="false">IF(B145="","",I144)</f>
        <v>180135.613218369</v>
      </c>
      <c r="E145" s="40" t="n">
        <f aca="false">IF(B145="","",MIN(Calculator!$C$19-H145,D145)+H145)</f>
        <v>1386.37843141456</v>
      </c>
      <c r="F145" s="40" t="n">
        <f aca="false">IF(B145="","",MAX(0,MIN($D$13,D145-(E145-H145))))</f>
        <v>0</v>
      </c>
      <c r="G145" s="40" t="n">
        <f aca="false">IF(B145="","",(E145-H145)+F145)</f>
        <v>373.115607061237</v>
      </c>
      <c r="H145" s="40" t="n">
        <f aca="false">IF(B145="","",D145*Calculator!$C$17/12)</f>
        <v>1013.26282435332</v>
      </c>
      <c r="I145" s="40" t="n">
        <f aca="false">IF(B145="","",D145-G145)</f>
        <v>179762.497611307</v>
      </c>
      <c r="J145" s="40" t="n">
        <f aca="false">IF(B145="","",J144+H145)</f>
        <v>142082.558400957</v>
      </c>
    </row>
    <row r="146" customFormat="false" ht="13.5" hidden="false" customHeight="true" outlineLevel="0" collapsed="false">
      <c r="A146" s="5"/>
      <c r="B146" s="41" t="n">
        <f aca="false">IF(OR(B145="",I145&lt;=0.005),"",B145+1)</f>
        <v>128</v>
      </c>
      <c r="C146" s="42" t="n">
        <f aca="false">IF(B146="","",EDATE($D$12,B146-1))</f>
        <v>50072</v>
      </c>
      <c r="D146" s="43" t="n">
        <f aca="false">IF(B146="","",I145)</f>
        <v>179762.497611307</v>
      </c>
      <c r="E146" s="43" t="n">
        <f aca="false">IF(B146="","",MIN(Calculator!$C$19-H146,D146)+H146)</f>
        <v>1386.37843141456</v>
      </c>
      <c r="F146" s="43" t="n">
        <f aca="false">IF(B146="","",MAX(0,MIN($D$13,D146-(E146-H146))))</f>
        <v>0</v>
      </c>
      <c r="G146" s="43" t="n">
        <f aca="false">IF(B146="","",(E146-H146)+F146)</f>
        <v>375.214382350956</v>
      </c>
      <c r="H146" s="43" t="n">
        <f aca="false">IF(B146="","",D146*Calculator!$C$17/12)</f>
        <v>1011.1640490636</v>
      </c>
      <c r="I146" s="43" t="n">
        <f aca="false">IF(B146="","",D146-G146)</f>
        <v>179387.283228956</v>
      </c>
      <c r="J146" s="43" t="n">
        <f aca="false">IF(B146="","",J145+H146)</f>
        <v>143093.72245002</v>
      </c>
    </row>
    <row r="147" customFormat="false" ht="13.5" hidden="false" customHeight="true" outlineLevel="0" collapsed="false">
      <c r="A147" s="5"/>
      <c r="B147" s="38" t="n">
        <f aca="false">IF(OR(B146="",I146&lt;=0.005),"",B146+1)</f>
        <v>129</v>
      </c>
      <c r="C147" s="39" t="n">
        <f aca="false">IF(B147="","",EDATE($D$12,B147-1))</f>
        <v>50100</v>
      </c>
      <c r="D147" s="40" t="n">
        <f aca="false">IF(B147="","",I146)</f>
        <v>179387.283228956</v>
      </c>
      <c r="E147" s="40" t="n">
        <f aca="false">IF(B147="","",MIN(Calculator!$C$19-H147,D147)+H147)</f>
        <v>1386.37843141456</v>
      </c>
      <c r="F147" s="40" t="n">
        <f aca="false">IF(B147="","",MAX(0,MIN($D$13,D147-(E147-H147))))</f>
        <v>0</v>
      </c>
      <c r="G147" s="40" t="n">
        <f aca="false">IF(B147="","",(E147-H147)+F147)</f>
        <v>377.324963251681</v>
      </c>
      <c r="H147" s="40" t="n">
        <f aca="false">IF(B147="","",D147*Calculator!$C$17/12)</f>
        <v>1009.05346816288</v>
      </c>
      <c r="I147" s="40" t="n">
        <f aca="false">IF(B147="","",D147-G147)</f>
        <v>179009.958265705</v>
      </c>
      <c r="J147" s="40" t="n">
        <f aca="false">IF(B147="","",J146+H147)</f>
        <v>144102.775918183</v>
      </c>
    </row>
    <row r="148" customFormat="false" ht="13.5" hidden="false" customHeight="true" outlineLevel="0" collapsed="false">
      <c r="A148" s="5"/>
      <c r="B148" s="41" t="n">
        <f aca="false">IF(OR(B147="",I147&lt;=0.005),"",B147+1)</f>
        <v>130</v>
      </c>
      <c r="C148" s="42" t="n">
        <f aca="false">IF(B148="","",EDATE($D$12,B148-1))</f>
        <v>50131</v>
      </c>
      <c r="D148" s="43" t="n">
        <f aca="false">IF(B148="","",I147)</f>
        <v>179009.958265705</v>
      </c>
      <c r="E148" s="43" t="n">
        <f aca="false">IF(B148="","",MIN(Calculator!$C$19-H148,D148)+H148)</f>
        <v>1386.37843141456</v>
      </c>
      <c r="F148" s="43" t="n">
        <f aca="false">IF(B148="","",MAX(0,MIN($D$13,D148-(E148-H148))))</f>
        <v>0</v>
      </c>
      <c r="G148" s="43" t="n">
        <f aca="false">IF(B148="","",(E148-H148)+F148)</f>
        <v>379.447416169971</v>
      </c>
      <c r="H148" s="43" t="n">
        <f aca="false">IF(B148="","",D148*Calculator!$C$17/12)</f>
        <v>1006.93101524459</v>
      </c>
      <c r="I148" s="43" t="n">
        <f aca="false">IF(B148="","",D148-G148)</f>
        <v>178630.510849535</v>
      </c>
      <c r="J148" s="43" t="n">
        <f aca="false">IF(B148="","",J147+H148)</f>
        <v>145109.706933428</v>
      </c>
    </row>
    <row r="149" customFormat="false" ht="13.5" hidden="false" customHeight="true" outlineLevel="0" collapsed="false">
      <c r="A149" s="5"/>
      <c r="B149" s="38" t="n">
        <f aca="false">IF(OR(B148="",I148&lt;=0.005),"",B148+1)</f>
        <v>131</v>
      </c>
      <c r="C149" s="39" t="n">
        <f aca="false">IF(B149="","",EDATE($D$12,B149-1))</f>
        <v>50161</v>
      </c>
      <c r="D149" s="40" t="n">
        <f aca="false">IF(B149="","",I148)</f>
        <v>178630.510849535</v>
      </c>
      <c r="E149" s="40" t="n">
        <f aca="false">IF(B149="","",MIN(Calculator!$C$19-H149,D149)+H149)</f>
        <v>1386.37843141456</v>
      </c>
      <c r="F149" s="40" t="n">
        <f aca="false">IF(B149="","",MAX(0,MIN($D$13,D149-(E149-H149))))</f>
        <v>0</v>
      </c>
      <c r="G149" s="40" t="n">
        <f aca="false">IF(B149="","",(E149-H149)+F149)</f>
        <v>381.581807885927</v>
      </c>
      <c r="H149" s="40" t="n">
        <f aca="false">IF(B149="","",D149*Calculator!$C$17/12)</f>
        <v>1004.79662352863</v>
      </c>
      <c r="I149" s="40" t="n">
        <f aca="false">IF(B149="","",D149-G149)</f>
        <v>178248.929041649</v>
      </c>
      <c r="J149" s="40" t="n">
        <f aca="false">IF(B149="","",J148+H149)</f>
        <v>146114.503556956</v>
      </c>
    </row>
    <row r="150" customFormat="false" ht="13.5" hidden="false" customHeight="true" outlineLevel="0" collapsed="false">
      <c r="A150" s="5"/>
      <c r="B150" s="41" t="n">
        <f aca="false">IF(OR(B149="",I149&lt;=0.005),"",B149+1)</f>
        <v>132</v>
      </c>
      <c r="C150" s="42" t="n">
        <f aca="false">IF(B150="","",EDATE($D$12,B150-1))</f>
        <v>50192</v>
      </c>
      <c r="D150" s="43" t="n">
        <f aca="false">IF(B150="","",I149)</f>
        <v>178248.929041649</v>
      </c>
      <c r="E150" s="43" t="n">
        <f aca="false">IF(B150="","",MIN(Calculator!$C$19-H150,D150)+H150)</f>
        <v>1386.37843141456</v>
      </c>
      <c r="F150" s="43" t="n">
        <f aca="false">IF(B150="","",MAX(0,MIN($D$13,D150-(E150-H150))))</f>
        <v>0</v>
      </c>
      <c r="G150" s="43" t="n">
        <f aca="false">IF(B150="","",(E150-H150)+F150)</f>
        <v>383.728205555286</v>
      </c>
      <c r="H150" s="43" t="n">
        <f aca="false">IF(B150="","",D150*Calculator!$C$17/12)</f>
        <v>1002.65022585927</v>
      </c>
      <c r="I150" s="43" t="n">
        <f aca="false">IF(B150="","",D150-G150)</f>
        <v>177865.200836093</v>
      </c>
      <c r="J150" s="43" t="n">
        <f aca="false">IF(B150="","",J149+H150)</f>
        <v>147117.153782816</v>
      </c>
    </row>
    <row r="151" customFormat="false" ht="13.5" hidden="false" customHeight="true" outlineLevel="0" collapsed="false">
      <c r="A151" s="5"/>
      <c r="B151" s="38" t="n">
        <f aca="false">IF(OR(B150="",I150&lt;=0.005),"",B150+1)</f>
        <v>133</v>
      </c>
      <c r="C151" s="39" t="n">
        <f aca="false">IF(B151="","",EDATE($D$12,B151-1))</f>
        <v>50222</v>
      </c>
      <c r="D151" s="40" t="n">
        <f aca="false">IF(B151="","",I150)</f>
        <v>177865.200836093</v>
      </c>
      <c r="E151" s="40" t="n">
        <f aca="false">IF(B151="","",MIN(Calculator!$C$19-H151,D151)+H151)</f>
        <v>1386.37843141456</v>
      </c>
      <c r="F151" s="40" t="n">
        <f aca="false">IF(B151="","",MAX(0,MIN($D$13,D151-(E151-H151))))</f>
        <v>0</v>
      </c>
      <c r="G151" s="40" t="n">
        <f aca="false">IF(B151="","",(E151-H151)+F151)</f>
        <v>385.886676711534</v>
      </c>
      <c r="H151" s="40" t="n">
        <f aca="false">IF(B151="","",D151*Calculator!$C$17/12)</f>
        <v>1000.49175470303</v>
      </c>
      <c r="I151" s="40" t="n">
        <f aca="false">IF(B151="","",D151-G151)</f>
        <v>177479.314159382</v>
      </c>
      <c r="J151" s="40" t="n">
        <f aca="false">IF(B151="","",J150+H151)</f>
        <v>148117.645537519</v>
      </c>
    </row>
    <row r="152" customFormat="false" ht="13.5" hidden="false" customHeight="true" outlineLevel="0" collapsed="false">
      <c r="A152" s="5"/>
      <c r="B152" s="41" t="n">
        <f aca="false">IF(OR(B151="",I151&lt;=0.005),"",B151+1)</f>
        <v>134</v>
      </c>
      <c r="C152" s="42" t="n">
        <f aca="false">IF(B152="","",EDATE($D$12,B152-1))</f>
        <v>50253</v>
      </c>
      <c r="D152" s="43" t="n">
        <f aca="false">IF(B152="","",I151)</f>
        <v>177479.314159382</v>
      </c>
      <c r="E152" s="43" t="n">
        <f aca="false">IF(B152="","",MIN(Calculator!$C$19-H152,D152)+H152)</f>
        <v>1386.37843141456</v>
      </c>
      <c r="F152" s="43" t="n">
        <f aca="false">IF(B152="","",MAX(0,MIN($D$13,D152-(E152-H152))))</f>
        <v>0</v>
      </c>
      <c r="G152" s="43" t="n">
        <f aca="false">IF(B152="","",(E152-H152)+F152)</f>
        <v>388.057289268037</v>
      </c>
      <c r="H152" s="43" t="n">
        <f aca="false">IF(B152="","",D152*Calculator!$C$17/12)</f>
        <v>998.321142146524</v>
      </c>
      <c r="I152" s="43" t="n">
        <f aca="false">IF(B152="","",D152-G152)</f>
        <v>177091.256870114</v>
      </c>
      <c r="J152" s="43" t="n">
        <f aca="false">IF(B152="","",J151+H152)</f>
        <v>149115.966679665</v>
      </c>
    </row>
    <row r="153" customFormat="false" ht="13.5" hidden="false" customHeight="true" outlineLevel="0" collapsed="false">
      <c r="A153" s="5"/>
      <c r="B153" s="38" t="n">
        <f aca="false">IF(OR(B152="",I152&lt;=0.005),"",B152+1)</f>
        <v>135</v>
      </c>
      <c r="C153" s="39" t="n">
        <f aca="false">IF(B153="","",EDATE($D$12,B153-1))</f>
        <v>50284</v>
      </c>
      <c r="D153" s="40" t="n">
        <f aca="false">IF(B153="","",I152)</f>
        <v>177091.256870114</v>
      </c>
      <c r="E153" s="40" t="n">
        <f aca="false">IF(B153="","",MIN(Calculator!$C$19-H153,D153)+H153)</f>
        <v>1386.37843141456</v>
      </c>
      <c r="F153" s="40" t="n">
        <f aca="false">IF(B153="","",MAX(0,MIN($D$13,D153-(E153-H153))))</f>
        <v>0</v>
      </c>
      <c r="G153" s="40" t="n">
        <f aca="false">IF(B153="","",(E153-H153)+F153)</f>
        <v>390.240111520169</v>
      </c>
      <c r="H153" s="40" t="n">
        <f aca="false">IF(B153="","",D153*Calculator!$C$17/12)</f>
        <v>996.138319894391</v>
      </c>
      <c r="I153" s="40" t="n">
        <f aca="false">IF(B153="","",D153-G153)</f>
        <v>176701.016758594</v>
      </c>
      <c r="J153" s="40" t="n">
        <f aca="false">IF(B153="","",J152+H153)</f>
        <v>150112.10499956</v>
      </c>
    </row>
    <row r="154" customFormat="false" ht="13.5" hidden="false" customHeight="true" outlineLevel="0" collapsed="false">
      <c r="A154" s="5"/>
      <c r="B154" s="41" t="n">
        <f aca="false">IF(OR(B153="",I153&lt;=0.005),"",B153+1)</f>
        <v>136</v>
      </c>
      <c r="C154" s="42" t="n">
        <f aca="false">IF(B154="","",EDATE($D$12,B154-1))</f>
        <v>50314</v>
      </c>
      <c r="D154" s="43" t="n">
        <f aca="false">IF(B154="","",I153)</f>
        <v>176701.016758594</v>
      </c>
      <c r="E154" s="43" t="n">
        <f aca="false">IF(B154="","",MIN(Calculator!$C$19-H154,D154)+H154)</f>
        <v>1386.37843141456</v>
      </c>
      <c r="F154" s="43" t="n">
        <f aca="false">IF(B154="","",MAX(0,MIN($D$13,D154-(E154-H154))))</f>
        <v>0</v>
      </c>
      <c r="G154" s="43" t="n">
        <f aca="false">IF(B154="","",(E154-H154)+F154)</f>
        <v>392.43521214747</v>
      </c>
      <c r="H154" s="43" t="n">
        <f aca="false">IF(B154="","",D154*Calculator!$C$17/12)</f>
        <v>993.94321926709</v>
      </c>
      <c r="I154" s="43" t="n">
        <f aca="false">IF(B154="","",D154-G154)</f>
        <v>176308.581546446</v>
      </c>
      <c r="J154" s="43" t="n">
        <f aca="false">IF(B154="","",J153+H154)</f>
        <v>151106.048218827</v>
      </c>
    </row>
    <row r="155" customFormat="false" ht="13.5" hidden="false" customHeight="true" outlineLevel="0" collapsed="false">
      <c r="A155" s="5"/>
      <c r="B155" s="38" t="n">
        <f aca="false">IF(OR(B154="",I154&lt;=0.005),"",B154+1)</f>
        <v>137</v>
      </c>
      <c r="C155" s="39" t="n">
        <f aca="false">IF(B155="","",EDATE($D$12,B155-1))</f>
        <v>50345</v>
      </c>
      <c r="D155" s="40" t="n">
        <f aca="false">IF(B155="","",I154)</f>
        <v>176308.581546446</v>
      </c>
      <c r="E155" s="40" t="n">
        <f aca="false">IF(B155="","",MIN(Calculator!$C$19-H155,D155)+H155)</f>
        <v>1386.37843141456</v>
      </c>
      <c r="F155" s="40" t="n">
        <f aca="false">IF(B155="","",MAX(0,MIN($D$13,D155-(E155-H155))))</f>
        <v>0</v>
      </c>
      <c r="G155" s="40" t="n">
        <f aca="false">IF(B155="","",(E155-H155)+F155)</f>
        <v>394.6426602158</v>
      </c>
      <c r="H155" s="40" t="n">
        <f aca="false">IF(B155="","",D155*Calculator!$C$17/12)</f>
        <v>991.73577119876</v>
      </c>
      <c r="I155" s="40" t="n">
        <f aca="false">IF(B155="","",D155-G155)</f>
        <v>175913.93888623</v>
      </c>
      <c r="J155" s="40" t="n">
        <f aca="false">IF(B155="","",J154+H155)</f>
        <v>152097.783990025</v>
      </c>
    </row>
    <row r="156" customFormat="false" ht="13.5" hidden="false" customHeight="true" outlineLevel="0" collapsed="false">
      <c r="A156" s="5"/>
      <c r="B156" s="41" t="n">
        <f aca="false">IF(OR(B155="",I155&lt;=0.005),"",B155+1)</f>
        <v>138</v>
      </c>
      <c r="C156" s="42" t="n">
        <f aca="false">IF(B156="","",EDATE($D$12,B156-1))</f>
        <v>50375</v>
      </c>
      <c r="D156" s="43" t="n">
        <f aca="false">IF(B156="","",I155)</f>
        <v>175913.93888623</v>
      </c>
      <c r="E156" s="43" t="n">
        <f aca="false">IF(B156="","",MIN(Calculator!$C$19-H156,D156)+H156)</f>
        <v>1386.37843141456</v>
      </c>
      <c r="F156" s="43" t="n">
        <f aca="false">IF(B156="","",MAX(0,MIN($D$13,D156-(E156-H156))))</f>
        <v>0</v>
      </c>
      <c r="G156" s="43" t="n">
        <f aca="false">IF(B156="","",(E156-H156)+F156)</f>
        <v>396.862525179514</v>
      </c>
      <c r="H156" s="43" t="n">
        <f aca="false">IF(B156="","",D156*Calculator!$C$17/12)</f>
        <v>989.515906235046</v>
      </c>
      <c r="I156" s="43" t="n">
        <f aca="false">IF(B156="","",D156-G156)</f>
        <v>175517.076361051</v>
      </c>
      <c r="J156" s="43" t="n">
        <f aca="false">IF(B156="","",J155+H156)</f>
        <v>153087.299896261</v>
      </c>
    </row>
    <row r="157" customFormat="false" ht="13.5" hidden="false" customHeight="true" outlineLevel="0" collapsed="false">
      <c r="A157" s="5"/>
      <c r="B157" s="38" t="n">
        <f aca="false">IF(OR(B156="",I156&lt;=0.005),"",B156+1)</f>
        <v>139</v>
      </c>
      <c r="C157" s="39" t="n">
        <f aca="false">IF(B157="","",EDATE($D$12,B157-1))</f>
        <v>50406</v>
      </c>
      <c r="D157" s="40" t="n">
        <f aca="false">IF(B157="","",I156)</f>
        <v>175517.076361051</v>
      </c>
      <c r="E157" s="40" t="n">
        <f aca="false">IF(B157="","",MIN(Calculator!$C$19-H157,D157)+H157)</f>
        <v>1386.37843141456</v>
      </c>
      <c r="F157" s="40" t="n">
        <f aca="false">IF(B157="","",MAX(0,MIN($D$13,D157-(E157-H157))))</f>
        <v>0</v>
      </c>
      <c r="G157" s="40" t="n">
        <f aca="false">IF(B157="","",(E157-H157)+F157)</f>
        <v>399.094876883648</v>
      </c>
      <c r="H157" s="40" t="n">
        <f aca="false">IF(B157="","",D157*Calculator!$C$17/12)</f>
        <v>987.283554530912</v>
      </c>
      <c r="I157" s="40" t="n">
        <f aca="false">IF(B157="","",D157-G157)</f>
        <v>175117.981484167</v>
      </c>
      <c r="J157" s="40" t="n">
        <f aca="false">IF(B157="","",J156+H157)</f>
        <v>154074.583450791</v>
      </c>
    </row>
    <row r="158" customFormat="false" ht="13.5" hidden="false" customHeight="true" outlineLevel="0" collapsed="false">
      <c r="A158" s="5"/>
      <c r="B158" s="41" t="n">
        <f aca="false">IF(OR(B157="",I157&lt;=0.005),"",B157+1)</f>
        <v>140</v>
      </c>
      <c r="C158" s="42" t="n">
        <f aca="false">IF(B158="","",EDATE($D$12,B158-1))</f>
        <v>50437</v>
      </c>
      <c r="D158" s="43" t="n">
        <f aca="false">IF(B158="","",I157)</f>
        <v>175117.981484167</v>
      </c>
      <c r="E158" s="43" t="n">
        <f aca="false">IF(B158="","",MIN(Calculator!$C$19-H158,D158)+H158)</f>
        <v>1386.37843141456</v>
      </c>
      <c r="F158" s="43" t="n">
        <f aca="false">IF(B158="","",MAX(0,MIN($D$13,D158-(E158-H158))))</f>
        <v>0</v>
      </c>
      <c r="G158" s="43" t="n">
        <f aca="false">IF(B158="","",(E158-H158)+F158)</f>
        <v>401.339785566119</v>
      </c>
      <c r="H158" s="43" t="n">
        <f aca="false">IF(B158="","",D158*Calculator!$C$17/12)</f>
        <v>985.038645848441</v>
      </c>
      <c r="I158" s="43" t="n">
        <f aca="false">IF(B158="","",D158-G158)</f>
        <v>174716.641698601</v>
      </c>
      <c r="J158" s="43" t="n">
        <f aca="false">IF(B158="","",J157+H158)</f>
        <v>155059.62209664</v>
      </c>
    </row>
    <row r="159" customFormat="false" ht="13.5" hidden="false" customHeight="true" outlineLevel="0" collapsed="false">
      <c r="A159" s="5"/>
      <c r="B159" s="38" t="n">
        <f aca="false">IF(OR(B158="",I158&lt;=0.005),"",B158+1)</f>
        <v>141</v>
      </c>
      <c r="C159" s="39" t="n">
        <f aca="false">IF(B159="","",EDATE($D$12,B159-1))</f>
        <v>50465</v>
      </c>
      <c r="D159" s="40" t="n">
        <f aca="false">IF(B159="","",I158)</f>
        <v>174716.641698601</v>
      </c>
      <c r="E159" s="40" t="n">
        <f aca="false">IF(B159="","",MIN(Calculator!$C$19-H159,D159)+H159)</f>
        <v>1386.37843141456</v>
      </c>
      <c r="F159" s="40" t="n">
        <f aca="false">IF(B159="","",MAX(0,MIN($D$13,D159-(E159-H159))))</f>
        <v>0</v>
      </c>
      <c r="G159" s="40" t="n">
        <f aca="false">IF(B159="","",(E159-H159)+F159)</f>
        <v>403.597321859928</v>
      </c>
      <c r="H159" s="40" t="n">
        <f aca="false">IF(B159="","",D159*Calculator!$C$17/12)</f>
        <v>982.781109554632</v>
      </c>
      <c r="I159" s="40" t="n">
        <f aca="false">IF(B159="","",D159-G159)</f>
        <v>174313.044376741</v>
      </c>
      <c r="J159" s="40" t="n">
        <f aca="false">IF(B159="","",J158+H159)</f>
        <v>156042.403206195</v>
      </c>
    </row>
    <row r="160" customFormat="false" ht="13.5" hidden="false" customHeight="true" outlineLevel="0" collapsed="false">
      <c r="A160" s="5"/>
      <c r="B160" s="41" t="n">
        <f aca="false">IF(OR(B159="",I159&lt;=0.005),"",B159+1)</f>
        <v>142</v>
      </c>
      <c r="C160" s="42" t="n">
        <f aca="false">IF(B160="","",EDATE($D$12,B160-1))</f>
        <v>50496</v>
      </c>
      <c r="D160" s="43" t="n">
        <f aca="false">IF(B160="","",I159)</f>
        <v>174313.044376741</v>
      </c>
      <c r="E160" s="43" t="n">
        <f aca="false">IF(B160="","",MIN(Calculator!$C$19-H160,D160)+H160)</f>
        <v>1386.37843141456</v>
      </c>
      <c r="F160" s="43" t="n">
        <f aca="false">IF(B160="","",MAX(0,MIN($D$13,D160-(E160-H160))))</f>
        <v>0</v>
      </c>
      <c r="G160" s="43" t="n">
        <f aca="false">IF(B160="","",(E160-H160)+F160)</f>
        <v>405.86755679539</v>
      </c>
      <c r="H160" s="43" t="n">
        <f aca="false">IF(B160="","",D160*Calculator!$C$17/12)</f>
        <v>980.51087461917</v>
      </c>
      <c r="I160" s="43" t="n">
        <f aca="false">IF(B160="","",D160-G160)</f>
        <v>173907.176819946</v>
      </c>
      <c r="J160" s="43" t="n">
        <f aca="false">IF(B160="","",J159+H160)</f>
        <v>157022.914080814</v>
      </c>
    </row>
    <row r="161" customFormat="false" ht="13.5" hidden="false" customHeight="true" outlineLevel="0" collapsed="false">
      <c r="A161" s="5"/>
      <c r="B161" s="38" t="n">
        <f aca="false">IF(OR(B160="",I160&lt;=0.005),"",B160+1)</f>
        <v>143</v>
      </c>
      <c r="C161" s="39" t="n">
        <f aca="false">IF(B161="","",EDATE($D$12,B161-1))</f>
        <v>50526</v>
      </c>
      <c r="D161" s="40" t="n">
        <f aca="false">IF(B161="","",I160)</f>
        <v>173907.176819946</v>
      </c>
      <c r="E161" s="40" t="n">
        <f aca="false">IF(B161="","",MIN(Calculator!$C$19-H161,D161)+H161)</f>
        <v>1386.37843141456</v>
      </c>
      <c r="F161" s="40" t="n">
        <f aca="false">IF(B161="","",MAX(0,MIN($D$13,D161-(E161-H161))))</f>
        <v>0</v>
      </c>
      <c r="G161" s="40" t="n">
        <f aca="false">IF(B161="","",(E161-H161)+F161)</f>
        <v>408.150561802364</v>
      </c>
      <c r="H161" s="40" t="n">
        <f aca="false">IF(B161="","",D161*Calculator!$C$17/12)</f>
        <v>978.227869612196</v>
      </c>
      <c r="I161" s="40" t="n">
        <f aca="false">IF(B161="","",D161-G161)</f>
        <v>173499.026258144</v>
      </c>
      <c r="J161" s="40" t="n">
        <f aca="false">IF(B161="","",J160+H161)</f>
        <v>158001.141950426</v>
      </c>
    </row>
    <row r="162" customFormat="false" ht="13.5" hidden="false" customHeight="true" outlineLevel="0" collapsed="false">
      <c r="A162" s="5"/>
      <c r="B162" s="41" t="n">
        <f aca="false">IF(OR(B161="",I161&lt;=0.005),"",B161+1)</f>
        <v>144</v>
      </c>
      <c r="C162" s="42" t="n">
        <f aca="false">IF(B162="","",EDATE($D$12,B162-1))</f>
        <v>50557</v>
      </c>
      <c r="D162" s="43" t="n">
        <f aca="false">IF(B162="","",I161)</f>
        <v>173499.026258144</v>
      </c>
      <c r="E162" s="43" t="n">
        <f aca="false">IF(B162="","",MIN(Calculator!$C$19-H162,D162)+H162)</f>
        <v>1386.37843141456</v>
      </c>
      <c r="F162" s="43" t="n">
        <f aca="false">IF(B162="","",MAX(0,MIN($D$13,D162-(E162-H162))))</f>
        <v>0</v>
      </c>
      <c r="G162" s="43" t="n">
        <f aca="false">IF(B162="","",(E162-H162)+F162)</f>
        <v>410.446408712503</v>
      </c>
      <c r="H162" s="43" t="n">
        <f aca="false">IF(B162="","",D162*Calculator!$C$17/12)</f>
        <v>975.932022702057</v>
      </c>
      <c r="I162" s="43" t="n">
        <f aca="false">IF(B162="","",D162-G162)</f>
        <v>173088.579849431</v>
      </c>
      <c r="J162" s="43" t="n">
        <f aca="false">IF(B162="","",J161+H162)</f>
        <v>158977.073973128</v>
      </c>
    </row>
    <row r="163" customFormat="false" ht="13.5" hidden="false" customHeight="true" outlineLevel="0" collapsed="false">
      <c r="A163" s="5"/>
      <c r="B163" s="38" t="n">
        <f aca="false">IF(OR(B162="",I162&lt;=0.005),"",B162+1)</f>
        <v>145</v>
      </c>
      <c r="C163" s="39" t="n">
        <f aca="false">IF(B163="","",EDATE($D$12,B163-1))</f>
        <v>50587</v>
      </c>
      <c r="D163" s="40" t="n">
        <f aca="false">IF(B163="","",I162)</f>
        <v>173088.579849431</v>
      </c>
      <c r="E163" s="40" t="n">
        <f aca="false">IF(B163="","",MIN(Calculator!$C$19-H163,D163)+H163)</f>
        <v>1386.37843141456</v>
      </c>
      <c r="F163" s="40" t="n">
        <f aca="false">IF(B163="","",MAX(0,MIN($D$13,D163-(E163-H163))))</f>
        <v>0</v>
      </c>
      <c r="G163" s="40" t="n">
        <f aca="false">IF(B163="","",(E163-H163)+F163)</f>
        <v>412.755169761511</v>
      </c>
      <c r="H163" s="40" t="n">
        <f aca="false">IF(B163="","",D163*Calculator!$C$17/12)</f>
        <v>973.62326165305</v>
      </c>
      <c r="I163" s="40" t="n">
        <f aca="false">IF(B163="","",D163-G163)</f>
        <v>172675.82467967</v>
      </c>
      <c r="J163" s="40" t="n">
        <f aca="false">IF(B163="","",J162+H163)</f>
        <v>159950.697234781</v>
      </c>
    </row>
    <row r="164" customFormat="false" ht="13.5" hidden="false" customHeight="true" outlineLevel="0" collapsed="false">
      <c r="A164" s="5"/>
      <c r="B164" s="41" t="n">
        <f aca="false">IF(OR(B163="",I163&lt;=0.005),"",B163+1)</f>
        <v>146</v>
      </c>
      <c r="C164" s="42" t="n">
        <f aca="false">IF(B164="","",EDATE($D$12,B164-1))</f>
        <v>50618</v>
      </c>
      <c r="D164" s="43" t="n">
        <f aca="false">IF(B164="","",I163)</f>
        <v>172675.82467967</v>
      </c>
      <c r="E164" s="43" t="n">
        <f aca="false">IF(B164="","",MIN(Calculator!$C$19-H164,D164)+H164)</f>
        <v>1386.37843141456</v>
      </c>
      <c r="F164" s="43" t="n">
        <f aca="false">IF(B164="","",MAX(0,MIN($D$13,D164-(E164-H164))))</f>
        <v>0</v>
      </c>
      <c r="G164" s="43" t="n">
        <f aca="false">IF(B164="","",(E164-H164)+F164)</f>
        <v>415.076917591419</v>
      </c>
      <c r="H164" s="43" t="n">
        <f aca="false">IF(B164="","",D164*Calculator!$C$17/12)</f>
        <v>971.301513823141</v>
      </c>
      <c r="I164" s="43" t="n">
        <f aca="false">IF(B164="","",D164-G164)</f>
        <v>172260.747762078</v>
      </c>
      <c r="J164" s="43" t="n">
        <f aca="false">IF(B164="","",J163+H164)</f>
        <v>160921.998748604</v>
      </c>
    </row>
    <row r="165" customFormat="false" ht="13.5" hidden="false" customHeight="true" outlineLevel="0" collapsed="false">
      <c r="A165" s="5"/>
      <c r="B165" s="38" t="n">
        <f aca="false">IF(OR(B164="",I164&lt;=0.005),"",B164+1)</f>
        <v>147</v>
      </c>
      <c r="C165" s="39" t="n">
        <f aca="false">IF(B165="","",EDATE($D$12,B165-1))</f>
        <v>50649</v>
      </c>
      <c r="D165" s="40" t="n">
        <f aca="false">IF(B165="","",I164)</f>
        <v>172260.747762078</v>
      </c>
      <c r="E165" s="40" t="n">
        <f aca="false">IF(B165="","",MIN(Calculator!$C$19-H165,D165)+H165)</f>
        <v>1386.37843141456</v>
      </c>
      <c r="F165" s="40" t="n">
        <f aca="false">IF(B165="","",MAX(0,MIN($D$13,D165-(E165-H165))))</f>
        <v>0</v>
      </c>
      <c r="G165" s="40" t="n">
        <f aca="false">IF(B165="","",(E165-H165)+F165)</f>
        <v>417.411725252871</v>
      </c>
      <c r="H165" s="40" t="n">
        <f aca="false">IF(B165="","",D165*Calculator!$C$17/12)</f>
        <v>968.966706161689</v>
      </c>
      <c r="I165" s="40" t="n">
        <f aca="false">IF(B165="","",D165-G165)</f>
        <v>171843.336036825</v>
      </c>
      <c r="J165" s="40" t="n">
        <f aca="false">IF(B165="","",J164+H165)</f>
        <v>161890.965454766</v>
      </c>
    </row>
    <row r="166" customFormat="false" ht="13.5" hidden="false" customHeight="true" outlineLevel="0" collapsed="false">
      <c r="A166" s="5"/>
      <c r="B166" s="41" t="n">
        <f aca="false">IF(OR(B165="",I165&lt;=0.005),"",B165+1)</f>
        <v>148</v>
      </c>
      <c r="C166" s="42" t="n">
        <f aca="false">IF(B166="","",EDATE($D$12,B166-1))</f>
        <v>50679</v>
      </c>
      <c r="D166" s="43" t="n">
        <f aca="false">IF(B166="","",I165)</f>
        <v>171843.336036825</v>
      </c>
      <c r="E166" s="43" t="n">
        <f aca="false">IF(B166="","",MIN(Calculator!$C$19-H166,D166)+H166)</f>
        <v>1386.37843141456</v>
      </c>
      <c r="F166" s="43" t="n">
        <f aca="false">IF(B166="","",MAX(0,MIN($D$13,D166-(E166-H166))))</f>
        <v>0</v>
      </c>
      <c r="G166" s="43" t="n">
        <f aca="false">IF(B166="","",(E166-H166)+F166)</f>
        <v>419.759666207418</v>
      </c>
      <c r="H166" s="43" t="n">
        <f aca="false">IF(B166="","",D166*Calculator!$C$17/12)</f>
        <v>966.618765207142</v>
      </c>
      <c r="I166" s="43" t="n">
        <f aca="false">IF(B166="","",D166-G166)</f>
        <v>171423.576370618</v>
      </c>
      <c r="J166" s="43" t="n">
        <f aca="false">IF(B166="","",J165+H166)</f>
        <v>162857.584219973</v>
      </c>
    </row>
    <row r="167" customFormat="false" ht="13.5" hidden="false" customHeight="true" outlineLevel="0" collapsed="false">
      <c r="A167" s="5"/>
      <c r="B167" s="38" t="n">
        <f aca="false">IF(OR(B166="",I166&lt;=0.005),"",B166+1)</f>
        <v>149</v>
      </c>
      <c r="C167" s="39" t="n">
        <f aca="false">IF(B167="","",EDATE($D$12,B167-1))</f>
        <v>50710</v>
      </c>
      <c r="D167" s="40" t="n">
        <f aca="false">IF(B167="","",I166)</f>
        <v>171423.576370618</v>
      </c>
      <c r="E167" s="40" t="n">
        <f aca="false">IF(B167="","",MIN(Calculator!$C$19-H167,D167)+H167)</f>
        <v>1386.37843141456</v>
      </c>
      <c r="F167" s="40" t="n">
        <f aca="false">IF(B167="","",MAX(0,MIN($D$13,D167-(E167-H167))))</f>
        <v>0</v>
      </c>
      <c r="G167" s="40" t="n">
        <f aca="false">IF(B167="","",(E167-H167)+F167)</f>
        <v>422.120814329835</v>
      </c>
      <c r="H167" s="40" t="n">
        <f aca="false">IF(B167="","",D167*Calculator!$C$17/12)</f>
        <v>964.257617084725</v>
      </c>
      <c r="I167" s="40" t="n">
        <f aca="false">IF(B167="","",D167-G167)</f>
        <v>171001.455556288</v>
      </c>
      <c r="J167" s="40" t="n">
        <f aca="false">IF(B167="","",J166+H167)</f>
        <v>163821.841837058</v>
      </c>
    </row>
    <row r="168" customFormat="false" ht="13.5" hidden="false" customHeight="true" outlineLevel="0" collapsed="false">
      <c r="A168" s="5"/>
      <c r="B168" s="41" t="n">
        <f aca="false">IF(OR(B167="",I167&lt;=0.005),"",B167+1)</f>
        <v>150</v>
      </c>
      <c r="C168" s="42" t="n">
        <f aca="false">IF(B168="","",EDATE($D$12,B168-1))</f>
        <v>50740</v>
      </c>
      <c r="D168" s="43" t="n">
        <f aca="false">IF(B168="","",I167)</f>
        <v>171001.455556288</v>
      </c>
      <c r="E168" s="43" t="n">
        <f aca="false">IF(B168="","",MIN(Calculator!$C$19-H168,D168)+H168)</f>
        <v>1386.37843141456</v>
      </c>
      <c r="F168" s="43" t="n">
        <f aca="false">IF(B168="","",MAX(0,MIN($D$13,D168-(E168-H168))))</f>
        <v>0</v>
      </c>
      <c r="G168" s="43" t="n">
        <f aca="false">IF(B168="","",(E168-H168)+F168)</f>
        <v>424.49524391044</v>
      </c>
      <c r="H168" s="43" t="n">
        <f aca="false">IF(B168="","",D168*Calculator!$C$17/12)</f>
        <v>961.88318750412</v>
      </c>
      <c r="I168" s="43" t="n">
        <f aca="false">IF(B168="","",D168-G168)</f>
        <v>170576.960312378</v>
      </c>
      <c r="J168" s="43" t="n">
        <f aca="false">IF(B168="","",J167+H168)</f>
        <v>164783.725024562</v>
      </c>
    </row>
    <row r="169" customFormat="false" ht="13.5" hidden="false" customHeight="true" outlineLevel="0" collapsed="false">
      <c r="A169" s="5"/>
      <c r="B169" s="38" t="n">
        <f aca="false">IF(OR(B168="",I168&lt;=0.005),"",B168+1)</f>
        <v>151</v>
      </c>
      <c r="C169" s="39" t="n">
        <f aca="false">IF(B169="","",EDATE($D$12,B169-1))</f>
        <v>50771</v>
      </c>
      <c r="D169" s="40" t="n">
        <f aca="false">IF(B169="","",I168)</f>
        <v>170576.960312378</v>
      </c>
      <c r="E169" s="40" t="n">
        <f aca="false">IF(B169="","",MIN(Calculator!$C$19-H169,D169)+H169)</f>
        <v>1386.37843141456</v>
      </c>
      <c r="F169" s="40" t="n">
        <f aca="false">IF(B169="","",MAX(0,MIN($D$13,D169-(E169-H169))))</f>
        <v>0</v>
      </c>
      <c r="G169" s="40" t="n">
        <f aca="false">IF(B169="","",(E169-H169)+F169)</f>
        <v>426.883029657437</v>
      </c>
      <c r="H169" s="40" t="n">
        <f aca="false">IF(B169="","",D169*Calculator!$C$17/12)</f>
        <v>959.495401757124</v>
      </c>
      <c r="I169" s="40" t="n">
        <f aca="false">IF(B169="","",D169-G169)</f>
        <v>170150.07728272</v>
      </c>
      <c r="J169" s="40" t="n">
        <f aca="false">IF(B169="","",J168+H169)</f>
        <v>165743.220426319</v>
      </c>
    </row>
    <row r="170" customFormat="false" ht="13.5" hidden="false" customHeight="true" outlineLevel="0" collapsed="false">
      <c r="A170" s="5"/>
      <c r="B170" s="41" t="n">
        <f aca="false">IF(OR(B169="",I169&lt;=0.005),"",B169+1)</f>
        <v>152</v>
      </c>
      <c r="C170" s="42" t="n">
        <f aca="false">IF(B170="","",EDATE($D$12,B170-1))</f>
        <v>50802</v>
      </c>
      <c r="D170" s="43" t="n">
        <f aca="false">IF(B170="","",I169)</f>
        <v>170150.07728272</v>
      </c>
      <c r="E170" s="43" t="n">
        <f aca="false">IF(B170="","",MIN(Calculator!$C$19-H170,D170)+H170)</f>
        <v>1386.37843141456</v>
      </c>
      <c r="F170" s="43" t="n">
        <f aca="false">IF(B170="","",MAX(0,MIN($D$13,D170-(E170-H170))))</f>
        <v>0</v>
      </c>
      <c r="G170" s="43" t="n">
        <f aca="false">IF(B170="","",(E170-H170)+F170)</f>
        <v>429.28424669926</v>
      </c>
      <c r="H170" s="43" t="n">
        <f aca="false">IF(B170="","",D170*Calculator!$C$17/12)</f>
        <v>957.094184715301</v>
      </c>
      <c r="I170" s="43" t="n">
        <f aca="false">IF(B170="","",D170-G170)</f>
        <v>169720.793036021</v>
      </c>
      <c r="J170" s="43" t="n">
        <f aca="false">IF(B170="","",J169+H170)</f>
        <v>166700.314611034</v>
      </c>
    </row>
    <row r="171" customFormat="false" ht="13.5" hidden="false" customHeight="true" outlineLevel="0" collapsed="false">
      <c r="A171" s="5"/>
      <c r="B171" s="38" t="n">
        <f aca="false">IF(OR(B170="",I170&lt;=0.005),"",B170+1)</f>
        <v>153</v>
      </c>
      <c r="C171" s="39" t="n">
        <f aca="false">IF(B171="","",EDATE($D$12,B171-1))</f>
        <v>50830</v>
      </c>
      <c r="D171" s="40" t="n">
        <f aca="false">IF(B171="","",I170)</f>
        <v>169720.793036021</v>
      </c>
      <c r="E171" s="40" t="n">
        <f aca="false">IF(B171="","",MIN(Calculator!$C$19-H171,D171)+H171)</f>
        <v>1386.37843141456</v>
      </c>
      <c r="F171" s="40" t="n">
        <f aca="false">IF(B171="","",MAX(0,MIN($D$13,D171-(E171-H171))))</f>
        <v>0</v>
      </c>
      <c r="G171" s="40" t="n">
        <f aca="false">IF(B171="","",(E171-H171)+F171)</f>
        <v>431.698970586943</v>
      </c>
      <c r="H171" s="40" t="n">
        <f aca="false">IF(B171="","",D171*Calculator!$C$17/12)</f>
        <v>954.679460827617</v>
      </c>
      <c r="I171" s="40" t="n">
        <f aca="false">IF(B171="","",D171-G171)</f>
        <v>169289.094065434</v>
      </c>
      <c r="J171" s="40" t="n">
        <f aca="false">IF(B171="","",J170+H171)</f>
        <v>167654.994071862</v>
      </c>
    </row>
    <row r="172" customFormat="false" ht="13.5" hidden="false" customHeight="true" outlineLevel="0" collapsed="false">
      <c r="A172" s="5"/>
      <c r="B172" s="41" t="n">
        <f aca="false">IF(OR(B171="",I171&lt;=0.005),"",B171+1)</f>
        <v>154</v>
      </c>
      <c r="C172" s="42" t="n">
        <f aca="false">IF(B172="","",EDATE($D$12,B172-1))</f>
        <v>50861</v>
      </c>
      <c r="D172" s="43" t="n">
        <f aca="false">IF(B172="","",I171)</f>
        <v>169289.094065434</v>
      </c>
      <c r="E172" s="43" t="n">
        <f aca="false">IF(B172="","",MIN(Calculator!$C$19-H172,D172)+H172)</f>
        <v>1386.37843141456</v>
      </c>
      <c r="F172" s="43" t="n">
        <f aca="false">IF(B172="","",MAX(0,MIN($D$13,D172-(E172-H172))))</f>
        <v>0</v>
      </c>
      <c r="G172" s="43" t="n">
        <f aca="false">IF(B172="","",(E172-H172)+F172)</f>
        <v>434.127277296495</v>
      </c>
      <c r="H172" s="43" t="n">
        <f aca="false">IF(B172="","",D172*Calculator!$C$17/12)</f>
        <v>952.251154118066</v>
      </c>
      <c r="I172" s="43" t="n">
        <f aca="false">IF(B172="","",D172-G172)</f>
        <v>168854.966788137</v>
      </c>
      <c r="J172" s="43" t="n">
        <f aca="false">IF(B172="","",J171+H172)</f>
        <v>168607.24522598</v>
      </c>
    </row>
    <row r="173" customFormat="false" ht="13.5" hidden="false" customHeight="true" outlineLevel="0" collapsed="false">
      <c r="A173" s="5"/>
      <c r="B173" s="38" t="n">
        <f aca="false">IF(OR(B172="",I172&lt;=0.005),"",B172+1)</f>
        <v>155</v>
      </c>
      <c r="C173" s="39" t="n">
        <f aca="false">IF(B173="","",EDATE($D$12,B173-1))</f>
        <v>50891</v>
      </c>
      <c r="D173" s="40" t="n">
        <f aca="false">IF(B173="","",I172)</f>
        <v>168854.966788137</v>
      </c>
      <c r="E173" s="40" t="n">
        <f aca="false">IF(B173="","",MIN(Calculator!$C$19-H173,D173)+H173)</f>
        <v>1386.37843141456</v>
      </c>
      <c r="F173" s="40" t="n">
        <f aca="false">IF(B173="","",MAX(0,MIN($D$13,D173-(E173-H173))))</f>
        <v>0</v>
      </c>
      <c r="G173" s="40" t="n">
        <f aca="false">IF(B173="","",(E173-H173)+F173)</f>
        <v>436.569243231287</v>
      </c>
      <c r="H173" s="40" t="n">
        <f aca="false">IF(B173="","",D173*Calculator!$C$17/12)</f>
        <v>949.809188183273</v>
      </c>
      <c r="I173" s="40" t="n">
        <f aca="false">IF(B173="","",D173-G173)</f>
        <v>168418.397544906</v>
      </c>
      <c r="J173" s="40" t="n">
        <f aca="false">IF(B173="","",J172+H173)</f>
        <v>169557.054414163</v>
      </c>
    </row>
    <row r="174" customFormat="false" ht="13.5" hidden="false" customHeight="true" outlineLevel="0" collapsed="false">
      <c r="A174" s="5"/>
      <c r="B174" s="41" t="n">
        <f aca="false">IF(OR(B173="",I173&lt;=0.005),"",B173+1)</f>
        <v>156</v>
      </c>
      <c r="C174" s="42" t="n">
        <f aca="false">IF(B174="","",EDATE($D$12,B174-1))</f>
        <v>50922</v>
      </c>
      <c r="D174" s="43" t="n">
        <f aca="false">IF(B174="","",I173)</f>
        <v>168418.397544906</v>
      </c>
      <c r="E174" s="43" t="n">
        <f aca="false">IF(B174="","",MIN(Calculator!$C$19-H174,D174)+H174)</f>
        <v>1386.37843141456</v>
      </c>
      <c r="F174" s="43" t="n">
        <f aca="false">IF(B174="","",MAX(0,MIN($D$13,D174-(E174-H174))))</f>
        <v>0</v>
      </c>
      <c r="G174" s="43" t="n">
        <f aca="false">IF(B174="","",(E174-H174)+F174)</f>
        <v>439.024945224463</v>
      </c>
      <c r="H174" s="43" t="n">
        <f aca="false">IF(B174="","",D174*Calculator!$C$17/12)</f>
        <v>947.353486190097</v>
      </c>
      <c r="I174" s="43" t="n">
        <f aca="false">IF(B174="","",D174-G174)</f>
        <v>167979.372599682</v>
      </c>
      <c r="J174" s="43" t="n">
        <f aca="false">IF(B174="","",J173+H174)</f>
        <v>170504.407900353</v>
      </c>
    </row>
    <row r="175" customFormat="false" ht="13.5" hidden="false" customHeight="true" outlineLevel="0" collapsed="false">
      <c r="A175" s="5"/>
      <c r="B175" s="38" t="n">
        <f aca="false">IF(OR(B174="",I174&lt;=0.005),"",B174+1)</f>
        <v>157</v>
      </c>
      <c r="C175" s="39" t="n">
        <f aca="false">IF(B175="","",EDATE($D$12,B175-1))</f>
        <v>50952</v>
      </c>
      <c r="D175" s="40" t="n">
        <f aca="false">IF(B175="","",I174)</f>
        <v>167979.372599682</v>
      </c>
      <c r="E175" s="40" t="n">
        <f aca="false">IF(B175="","",MIN(Calculator!$C$19-H175,D175)+H175)</f>
        <v>1386.37843141456</v>
      </c>
      <c r="F175" s="40" t="n">
        <f aca="false">IF(B175="","",MAX(0,MIN($D$13,D175-(E175-H175))))</f>
        <v>0</v>
      </c>
      <c r="G175" s="40" t="n">
        <f aca="false">IF(B175="","",(E175-H175)+F175)</f>
        <v>441.494460541351</v>
      </c>
      <c r="H175" s="40" t="n">
        <f aca="false">IF(B175="","",D175*Calculator!$C$17/12)</f>
        <v>944.883970873209</v>
      </c>
      <c r="I175" s="40" t="n">
        <f aca="false">IF(B175="","",D175-G175)</f>
        <v>167537.87813914</v>
      </c>
      <c r="J175" s="40" t="n">
        <f aca="false">IF(B175="","",J174+H175)</f>
        <v>171449.291871226</v>
      </c>
    </row>
    <row r="176" customFormat="false" ht="13.5" hidden="false" customHeight="true" outlineLevel="0" collapsed="false">
      <c r="A176" s="5"/>
      <c r="B176" s="41" t="n">
        <f aca="false">IF(OR(B175="",I175&lt;=0.005),"",B175+1)</f>
        <v>158</v>
      </c>
      <c r="C176" s="42" t="n">
        <f aca="false">IF(B176="","",EDATE($D$12,B176-1))</f>
        <v>50983</v>
      </c>
      <c r="D176" s="43" t="n">
        <f aca="false">IF(B176="","",I175)</f>
        <v>167537.87813914</v>
      </c>
      <c r="E176" s="43" t="n">
        <f aca="false">IF(B176="","",MIN(Calculator!$C$19-H176,D176)+H176)</f>
        <v>1386.37843141456</v>
      </c>
      <c r="F176" s="43" t="n">
        <f aca="false">IF(B176="","",MAX(0,MIN($D$13,D176-(E176-H176))))</f>
        <v>0</v>
      </c>
      <c r="G176" s="43" t="n">
        <f aca="false">IF(B176="","",(E176-H176)+F176)</f>
        <v>443.977866881896</v>
      </c>
      <c r="H176" s="43" t="n">
        <f aca="false">IF(B176="","",D176*Calculator!$C$17/12)</f>
        <v>942.400564532664</v>
      </c>
      <c r="I176" s="43" t="n">
        <f aca="false">IF(B176="","",D176-G176)</f>
        <v>167093.900272258</v>
      </c>
      <c r="J176" s="43" t="n">
        <f aca="false">IF(B176="","",J175+H176)</f>
        <v>172391.692435759</v>
      </c>
    </row>
    <row r="177" customFormat="false" ht="13.5" hidden="false" customHeight="true" outlineLevel="0" collapsed="false">
      <c r="A177" s="5"/>
      <c r="B177" s="38" t="n">
        <f aca="false">IF(OR(B176="",I176&lt;=0.005),"",B176+1)</f>
        <v>159</v>
      </c>
      <c r="C177" s="39" t="n">
        <f aca="false">IF(B177="","",EDATE($D$12,B177-1))</f>
        <v>51014</v>
      </c>
      <c r="D177" s="40" t="n">
        <f aca="false">IF(B177="","",I176)</f>
        <v>167093.900272258</v>
      </c>
      <c r="E177" s="40" t="n">
        <f aca="false">IF(B177="","",MIN(Calculator!$C$19-H177,D177)+H177)</f>
        <v>1386.37843141456</v>
      </c>
      <c r="F177" s="40" t="n">
        <f aca="false">IF(B177="","",MAX(0,MIN($D$13,D177-(E177-H177))))</f>
        <v>0</v>
      </c>
      <c r="G177" s="40" t="n">
        <f aca="false">IF(B177="","",(E177-H177)+F177)</f>
        <v>446.475242383107</v>
      </c>
      <c r="H177" s="40" t="n">
        <f aca="false">IF(B177="","",D177*Calculator!$C$17/12)</f>
        <v>939.903189031453</v>
      </c>
      <c r="I177" s="40" t="n">
        <f aca="false">IF(B177="","",D177-G177)</f>
        <v>166647.425029875</v>
      </c>
      <c r="J177" s="40" t="n">
        <f aca="false">IF(B177="","",J176+H177)</f>
        <v>173331.595624791</v>
      </c>
    </row>
    <row r="178" customFormat="false" ht="13.5" hidden="false" customHeight="true" outlineLevel="0" collapsed="false">
      <c r="A178" s="5"/>
      <c r="B178" s="41" t="n">
        <f aca="false">IF(OR(B177="",I177&lt;=0.005),"",B177+1)</f>
        <v>160</v>
      </c>
      <c r="C178" s="42" t="n">
        <f aca="false">IF(B178="","",EDATE($D$12,B178-1))</f>
        <v>51044</v>
      </c>
      <c r="D178" s="43" t="n">
        <f aca="false">IF(B178="","",I177)</f>
        <v>166647.425029875</v>
      </c>
      <c r="E178" s="43" t="n">
        <f aca="false">IF(B178="","",MIN(Calculator!$C$19-H178,D178)+H178)</f>
        <v>1386.37843141456</v>
      </c>
      <c r="F178" s="43" t="n">
        <f aca="false">IF(B178="","",MAX(0,MIN($D$13,D178-(E178-H178))))</f>
        <v>0</v>
      </c>
      <c r="G178" s="43" t="n">
        <f aca="false">IF(B178="","",(E178-H178)+F178)</f>
        <v>448.986665621512</v>
      </c>
      <c r="H178" s="43" t="n">
        <f aca="false">IF(B178="","",D178*Calculator!$C$17/12)</f>
        <v>937.391765793048</v>
      </c>
      <c r="I178" s="43" t="n">
        <f aca="false">IF(B178="","",D178-G178)</f>
        <v>166198.438364254</v>
      </c>
      <c r="J178" s="43" t="n">
        <f aca="false">IF(B178="","",J177+H178)</f>
        <v>174268.987390584</v>
      </c>
    </row>
    <row r="179" customFormat="false" ht="13.5" hidden="false" customHeight="true" outlineLevel="0" collapsed="false">
      <c r="A179" s="5"/>
      <c r="B179" s="38" t="n">
        <f aca="false">IF(OR(B178="",I178&lt;=0.005),"",B178+1)</f>
        <v>161</v>
      </c>
      <c r="C179" s="39" t="n">
        <f aca="false">IF(B179="","",EDATE($D$12,B179-1))</f>
        <v>51075</v>
      </c>
      <c r="D179" s="40" t="n">
        <f aca="false">IF(B179="","",I178)</f>
        <v>166198.438364254</v>
      </c>
      <c r="E179" s="40" t="n">
        <f aca="false">IF(B179="","",MIN(Calculator!$C$19-H179,D179)+H179)</f>
        <v>1386.37843141456</v>
      </c>
      <c r="F179" s="40" t="n">
        <f aca="false">IF(B179="","",MAX(0,MIN($D$13,D179-(E179-H179))))</f>
        <v>0</v>
      </c>
      <c r="G179" s="40" t="n">
        <f aca="false">IF(B179="","",(E179-H179)+F179)</f>
        <v>451.512215615633</v>
      </c>
      <c r="H179" s="40" t="n">
        <f aca="false">IF(B179="","",D179*Calculator!$C$17/12)</f>
        <v>934.866215798927</v>
      </c>
      <c r="I179" s="40" t="n">
        <f aca="false">IF(B179="","",D179-G179)</f>
        <v>165746.926148638</v>
      </c>
      <c r="J179" s="40" t="n">
        <f aca="false">IF(B179="","",J178+H179)</f>
        <v>175203.853606383</v>
      </c>
    </row>
    <row r="180" customFormat="false" ht="13.5" hidden="false" customHeight="true" outlineLevel="0" collapsed="false">
      <c r="A180" s="5"/>
      <c r="B180" s="41" t="n">
        <f aca="false">IF(OR(B179="",I179&lt;=0.005),"",B179+1)</f>
        <v>162</v>
      </c>
      <c r="C180" s="42" t="n">
        <f aca="false">IF(B180="","",EDATE($D$12,B180-1))</f>
        <v>51105</v>
      </c>
      <c r="D180" s="43" t="n">
        <f aca="false">IF(B180="","",I179)</f>
        <v>165746.926148638</v>
      </c>
      <c r="E180" s="43" t="n">
        <f aca="false">IF(B180="","",MIN(Calculator!$C$19-H180,D180)+H180)</f>
        <v>1386.37843141456</v>
      </c>
      <c r="F180" s="43" t="n">
        <f aca="false">IF(B180="","",MAX(0,MIN($D$13,D180-(E180-H180))))</f>
        <v>0</v>
      </c>
      <c r="G180" s="43" t="n">
        <f aca="false">IF(B180="","",(E180-H180)+F180)</f>
        <v>454.051971828471</v>
      </c>
      <c r="H180" s="43" t="n">
        <f aca="false">IF(B180="","",D180*Calculator!$C$17/12)</f>
        <v>932.326459586089</v>
      </c>
      <c r="I180" s="43" t="n">
        <f aca="false">IF(B180="","",D180-G180)</f>
        <v>165292.87417681</v>
      </c>
      <c r="J180" s="43" t="n">
        <f aca="false">IF(B180="","",J179+H180)</f>
        <v>176136.180065969</v>
      </c>
    </row>
    <row r="181" customFormat="false" ht="13.5" hidden="false" customHeight="true" outlineLevel="0" collapsed="false">
      <c r="A181" s="5"/>
      <c r="B181" s="38" t="n">
        <f aca="false">IF(OR(B180="",I180&lt;=0.005),"",B180+1)</f>
        <v>163</v>
      </c>
      <c r="C181" s="39" t="n">
        <f aca="false">IF(B181="","",EDATE($D$12,B181-1))</f>
        <v>51136</v>
      </c>
      <c r="D181" s="40" t="n">
        <f aca="false">IF(B181="","",I180)</f>
        <v>165292.87417681</v>
      </c>
      <c r="E181" s="40" t="n">
        <f aca="false">IF(B181="","",MIN(Calculator!$C$19-H181,D181)+H181)</f>
        <v>1386.37843141456</v>
      </c>
      <c r="F181" s="40" t="n">
        <f aca="false">IF(B181="","",MAX(0,MIN($D$13,D181-(E181-H181))))</f>
        <v>0</v>
      </c>
      <c r="G181" s="40" t="n">
        <f aca="false">IF(B181="","",(E181-H181)+F181)</f>
        <v>456.606014170006</v>
      </c>
      <c r="H181" s="40" t="n">
        <f aca="false">IF(B181="","",D181*Calculator!$C$17/12)</f>
        <v>929.772417244554</v>
      </c>
      <c r="I181" s="40" t="n">
        <f aca="false">IF(B181="","",D181-G181)</f>
        <v>164836.26816264</v>
      </c>
      <c r="J181" s="40" t="n">
        <f aca="false">IF(B181="","",J180+H181)</f>
        <v>177065.952483213</v>
      </c>
    </row>
    <row r="182" customFormat="false" ht="13.5" hidden="false" customHeight="true" outlineLevel="0" collapsed="false">
      <c r="A182" s="5"/>
      <c r="B182" s="41" t="n">
        <f aca="false">IF(OR(B181="",I181&lt;=0.005),"",B181+1)</f>
        <v>164</v>
      </c>
      <c r="C182" s="42" t="n">
        <f aca="false">IF(B182="","",EDATE($D$12,B182-1))</f>
        <v>51167</v>
      </c>
      <c r="D182" s="43" t="n">
        <f aca="false">IF(B182="","",I181)</f>
        <v>164836.26816264</v>
      </c>
      <c r="E182" s="43" t="n">
        <f aca="false">IF(B182="","",MIN(Calculator!$C$19-H182,D182)+H182)</f>
        <v>1386.37843141456</v>
      </c>
      <c r="F182" s="43" t="n">
        <f aca="false">IF(B182="","",MAX(0,MIN($D$13,D182-(E182-H182))))</f>
        <v>0</v>
      </c>
      <c r="G182" s="43" t="n">
        <f aca="false">IF(B182="","",(E182-H182)+F182)</f>
        <v>459.174422999712</v>
      </c>
      <c r="H182" s="43" t="n">
        <f aca="false">IF(B182="","",D182*Calculator!$C$17/12)</f>
        <v>927.204008414848</v>
      </c>
      <c r="I182" s="43" t="n">
        <f aca="false">IF(B182="","",D182-G182)</f>
        <v>164377.09373964</v>
      </c>
      <c r="J182" s="43" t="n">
        <f aca="false">IF(B182="","",J181+H182)</f>
        <v>177993.156491628</v>
      </c>
    </row>
    <row r="183" customFormat="false" ht="13.5" hidden="false" customHeight="true" outlineLevel="0" collapsed="false">
      <c r="A183" s="5"/>
      <c r="B183" s="38" t="n">
        <f aca="false">IF(OR(B182="",I182&lt;=0.005),"",B182+1)</f>
        <v>165</v>
      </c>
      <c r="C183" s="39" t="n">
        <f aca="false">IF(B183="","",EDATE($D$12,B183-1))</f>
        <v>51196</v>
      </c>
      <c r="D183" s="40" t="n">
        <f aca="false">IF(B183="","",I182)</f>
        <v>164377.09373964</v>
      </c>
      <c r="E183" s="40" t="n">
        <f aca="false">IF(B183="","",MIN(Calculator!$C$19-H183,D183)+H183)</f>
        <v>1386.37843141456</v>
      </c>
      <c r="F183" s="40" t="n">
        <f aca="false">IF(B183="","",MAX(0,MIN($D$13,D183-(E183-H183))))</f>
        <v>0</v>
      </c>
      <c r="G183" s="40" t="n">
        <f aca="false">IF(B183="","",(E183-H183)+F183)</f>
        <v>461.757279129086</v>
      </c>
      <c r="H183" s="40" t="n">
        <f aca="false">IF(B183="","",D183*Calculator!$C$17/12)</f>
        <v>924.621152285475</v>
      </c>
      <c r="I183" s="40" t="n">
        <f aca="false">IF(B183="","",D183-G183)</f>
        <v>163915.336460511</v>
      </c>
      <c r="J183" s="40" t="n">
        <f aca="false">IF(B183="","",J182+H183)</f>
        <v>178917.777643914</v>
      </c>
    </row>
    <row r="184" customFormat="false" ht="13.5" hidden="false" customHeight="true" outlineLevel="0" collapsed="false">
      <c r="A184" s="5"/>
      <c r="B184" s="41" t="n">
        <f aca="false">IF(OR(B183="",I183&lt;=0.005),"",B183+1)</f>
        <v>166</v>
      </c>
      <c r="C184" s="42" t="n">
        <f aca="false">IF(B184="","",EDATE($D$12,B184-1))</f>
        <v>51227</v>
      </c>
      <c r="D184" s="43" t="n">
        <f aca="false">IF(B184="","",I183)</f>
        <v>163915.336460511</v>
      </c>
      <c r="E184" s="43" t="n">
        <f aca="false">IF(B184="","",MIN(Calculator!$C$19-H184,D184)+H184)</f>
        <v>1386.37843141456</v>
      </c>
      <c r="F184" s="43" t="n">
        <f aca="false">IF(B184="","",MAX(0,MIN($D$13,D184-(E184-H184))))</f>
        <v>0</v>
      </c>
      <c r="G184" s="43" t="n">
        <f aca="false">IF(B184="","",(E184-H184)+F184)</f>
        <v>464.354663824187</v>
      </c>
      <c r="H184" s="43" t="n">
        <f aca="false">IF(B184="","",D184*Calculator!$C$17/12)</f>
        <v>922.023767590374</v>
      </c>
      <c r="I184" s="43" t="n">
        <f aca="false">IF(B184="","",D184-G184)</f>
        <v>163450.981796687</v>
      </c>
      <c r="J184" s="43" t="n">
        <f aca="false">IF(B184="","",J183+H184)</f>
        <v>179839.801411504</v>
      </c>
    </row>
    <row r="185" customFormat="false" ht="13.5" hidden="false" customHeight="true" outlineLevel="0" collapsed="false">
      <c r="A185" s="5"/>
      <c r="B185" s="38" t="n">
        <f aca="false">IF(OR(B184="",I184&lt;=0.005),"",B184+1)</f>
        <v>167</v>
      </c>
      <c r="C185" s="39" t="n">
        <f aca="false">IF(B185="","",EDATE($D$12,B185-1))</f>
        <v>51257</v>
      </c>
      <c r="D185" s="40" t="n">
        <f aca="false">IF(B185="","",I184)</f>
        <v>163450.981796687</v>
      </c>
      <c r="E185" s="40" t="n">
        <f aca="false">IF(B185="","",MIN(Calculator!$C$19-H185,D185)+H185)</f>
        <v>1386.37843141456</v>
      </c>
      <c r="F185" s="40" t="n">
        <f aca="false">IF(B185="","",MAX(0,MIN($D$13,D185-(E185-H185))))</f>
        <v>0</v>
      </c>
      <c r="G185" s="40" t="n">
        <f aca="false">IF(B185="","",(E185-H185)+F185)</f>
        <v>466.966658808198</v>
      </c>
      <c r="H185" s="40" t="n">
        <f aca="false">IF(B185="","",D185*Calculator!$C$17/12)</f>
        <v>919.411772606362</v>
      </c>
      <c r="I185" s="40" t="n">
        <f aca="false">IF(B185="","",D185-G185)</f>
        <v>162984.015137878</v>
      </c>
      <c r="J185" s="40" t="n">
        <f aca="false">IF(B185="","",J184+H185)</f>
        <v>180759.21318411</v>
      </c>
    </row>
    <row r="186" customFormat="false" ht="13.5" hidden="false" customHeight="true" outlineLevel="0" collapsed="false">
      <c r="A186" s="5"/>
      <c r="B186" s="41" t="n">
        <f aca="false">IF(OR(B185="",I185&lt;=0.005),"",B185+1)</f>
        <v>168</v>
      </c>
      <c r="C186" s="42" t="n">
        <f aca="false">IF(B186="","",EDATE($D$12,B186-1))</f>
        <v>51288</v>
      </c>
      <c r="D186" s="43" t="n">
        <f aca="false">IF(B186="","",I185)</f>
        <v>162984.015137878</v>
      </c>
      <c r="E186" s="43" t="n">
        <f aca="false">IF(B186="","",MIN(Calculator!$C$19-H186,D186)+H186)</f>
        <v>1386.37843141456</v>
      </c>
      <c r="F186" s="43" t="n">
        <f aca="false">IF(B186="","",MAX(0,MIN($D$13,D186-(E186-H186))))</f>
        <v>0</v>
      </c>
      <c r="G186" s="43" t="n">
        <f aca="false">IF(B186="","",(E186-H186)+F186)</f>
        <v>469.593346263994</v>
      </c>
      <c r="H186" s="43" t="n">
        <f aca="false">IF(B186="","",D186*Calculator!$C$17/12)</f>
        <v>916.785085150566</v>
      </c>
      <c r="I186" s="43" t="n">
        <f aca="false">IF(B186="","",D186-G186)</f>
        <v>162514.421791614</v>
      </c>
      <c r="J186" s="43" t="n">
        <f aca="false">IF(B186="","",J185+H186)</f>
        <v>181675.998269261</v>
      </c>
    </row>
    <row r="187" customFormat="false" ht="13.5" hidden="false" customHeight="true" outlineLevel="0" collapsed="false">
      <c r="A187" s="5"/>
      <c r="B187" s="38" t="n">
        <f aca="false">IF(OR(B186="",I186&lt;=0.005),"",B186+1)</f>
        <v>169</v>
      </c>
      <c r="C187" s="39" t="n">
        <f aca="false">IF(B187="","",EDATE($D$12,B187-1))</f>
        <v>51318</v>
      </c>
      <c r="D187" s="40" t="n">
        <f aca="false">IF(B187="","",I186)</f>
        <v>162514.421791614</v>
      </c>
      <c r="E187" s="40" t="n">
        <f aca="false">IF(B187="","",MIN(Calculator!$C$19-H187,D187)+H187)</f>
        <v>1386.37843141456</v>
      </c>
      <c r="F187" s="40" t="n">
        <f aca="false">IF(B187="","",MAX(0,MIN($D$13,D187-(E187-H187))))</f>
        <v>0</v>
      </c>
      <c r="G187" s="40" t="n">
        <f aca="false">IF(B187="","",(E187-H187)+F187)</f>
        <v>472.234808836729</v>
      </c>
      <c r="H187" s="40" t="n">
        <f aca="false">IF(B187="","",D187*Calculator!$C$17/12)</f>
        <v>914.143622577831</v>
      </c>
      <c r="I187" s="40" t="n">
        <f aca="false">IF(B187="","",D187-G187)</f>
        <v>162042.186982778</v>
      </c>
      <c r="J187" s="40" t="n">
        <f aca="false">IF(B187="","",J186+H187)</f>
        <v>182590.141891839</v>
      </c>
    </row>
    <row r="188" customFormat="false" ht="13.5" hidden="false" customHeight="true" outlineLevel="0" collapsed="false">
      <c r="A188" s="5"/>
      <c r="B188" s="41" t="n">
        <f aca="false">IF(OR(B187="",I187&lt;=0.005),"",B187+1)</f>
        <v>170</v>
      </c>
      <c r="C188" s="42" t="n">
        <f aca="false">IF(B188="","",EDATE($D$12,B188-1))</f>
        <v>51349</v>
      </c>
      <c r="D188" s="43" t="n">
        <f aca="false">IF(B188="","",I187)</f>
        <v>162042.186982778</v>
      </c>
      <c r="E188" s="43" t="n">
        <f aca="false">IF(B188="","",MIN(Calculator!$C$19-H188,D188)+H188)</f>
        <v>1386.37843141456</v>
      </c>
      <c r="F188" s="43" t="n">
        <f aca="false">IF(B188="","",MAX(0,MIN($D$13,D188-(E188-H188))))</f>
        <v>0</v>
      </c>
      <c r="G188" s="43" t="n">
        <f aca="false">IF(B188="","",(E188-H188)+F188)</f>
        <v>474.891129636435</v>
      </c>
      <c r="H188" s="43" t="n">
        <f aca="false">IF(B188="","",D188*Calculator!$C$17/12)</f>
        <v>911.487301778125</v>
      </c>
      <c r="I188" s="43" t="n">
        <f aca="false">IF(B188="","",D188-G188)</f>
        <v>161567.295853141</v>
      </c>
      <c r="J188" s="43" t="n">
        <f aca="false">IF(B188="","",J187+H188)</f>
        <v>183501.629193617</v>
      </c>
    </row>
    <row r="189" customFormat="false" ht="13.5" hidden="false" customHeight="true" outlineLevel="0" collapsed="false">
      <c r="A189" s="5"/>
      <c r="B189" s="38" t="n">
        <f aca="false">IF(OR(B188="",I188&lt;=0.005),"",B188+1)</f>
        <v>171</v>
      </c>
      <c r="C189" s="39" t="n">
        <f aca="false">IF(B189="","",EDATE($D$12,B189-1))</f>
        <v>51380</v>
      </c>
      <c r="D189" s="40" t="n">
        <f aca="false">IF(B189="","",I188)</f>
        <v>161567.295853141</v>
      </c>
      <c r="E189" s="40" t="n">
        <f aca="false">IF(B189="","",MIN(Calculator!$C$19-H189,D189)+H189)</f>
        <v>1386.37843141456</v>
      </c>
      <c r="F189" s="40" t="n">
        <f aca="false">IF(B189="","",MAX(0,MIN($D$13,D189-(E189-H189))))</f>
        <v>0</v>
      </c>
      <c r="G189" s="40" t="n">
        <f aca="false">IF(B189="","",(E189-H189)+F189)</f>
        <v>477.56239224064</v>
      </c>
      <c r="H189" s="40" t="n">
        <f aca="false">IF(B189="","",D189*Calculator!$C$17/12)</f>
        <v>908.81603917392</v>
      </c>
      <c r="I189" s="40" t="n">
        <f aca="false">IF(B189="","",D189-G189)</f>
        <v>161089.733460901</v>
      </c>
      <c r="J189" s="40" t="n">
        <f aca="false">IF(B189="","",J188+H189)</f>
        <v>184410.445232791</v>
      </c>
    </row>
    <row r="190" customFormat="false" ht="13.5" hidden="false" customHeight="true" outlineLevel="0" collapsed="false">
      <c r="A190" s="5"/>
      <c r="B190" s="41" t="n">
        <f aca="false">IF(OR(B189="",I189&lt;=0.005),"",B189+1)</f>
        <v>172</v>
      </c>
      <c r="C190" s="42" t="n">
        <f aca="false">IF(B190="","",EDATE($D$12,B190-1))</f>
        <v>51410</v>
      </c>
      <c r="D190" s="43" t="n">
        <f aca="false">IF(B190="","",I189)</f>
        <v>161089.733460901</v>
      </c>
      <c r="E190" s="43" t="n">
        <f aca="false">IF(B190="","",MIN(Calculator!$C$19-H190,D190)+H190)</f>
        <v>1386.37843141456</v>
      </c>
      <c r="F190" s="43" t="n">
        <f aca="false">IF(B190="","",MAX(0,MIN($D$13,D190-(E190-H190))))</f>
        <v>0</v>
      </c>
      <c r="G190" s="43" t="n">
        <f aca="false">IF(B190="","",(E190-H190)+F190)</f>
        <v>480.248680696994</v>
      </c>
      <c r="H190" s="43" t="n">
        <f aca="false">IF(B190="","",D190*Calculator!$C$17/12)</f>
        <v>906.129750717566</v>
      </c>
      <c r="I190" s="43" t="n">
        <f aca="false">IF(B190="","",D190-G190)</f>
        <v>160609.484780204</v>
      </c>
      <c r="J190" s="43" t="n">
        <f aca="false">IF(B190="","",J189+H190)</f>
        <v>185316.574983508</v>
      </c>
    </row>
    <row r="191" customFormat="false" ht="13.5" hidden="false" customHeight="true" outlineLevel="0" collapsed="false">
      <c r="A191" s="5"/>
      <c r="B191" s="38" t="n">
        <f aca="false">IF(OR(B190="",I190&lt;=0.005),"",B190+1)</f>
        <v>173</v>
      </c>
      <c r="C191" s="39" t="n">
        <f aca="false">IF(B191="","",EDATE($D$12,B191-1))</f>
        <v>51441</v>
      </c>
      <c r="D191" s="40" t="n">
        <f aca="false">IF(B191="","",I190)</f>
        <v>160609.484780204</v>
      </c>
      <c r="E191" s="40" t="n">
        <f aca="false">IF(B191="","",MIN(Calculator!$C$19-H191,D191)+H191)</f>
        <v>1386.37843141456</v>
      </c>
      <c r="F191" s="40" t="n">
        <f aca="false">IF(B191="","",MAX(0,MIN($D$13,D191-(E191-H191))))</f>
        <v>0</v>
      </c>
      <c r="G191" s="40" t="n">
        <f aca="false">IF(B191="","",(E191-H191)+F191)</f>
        <v>482.950079525915</v>
      </c>
      <c r="H191" s="40" t="n">
        <f aca="false">IF(B191="","",D191*Calculator!$C$17/12)</f>
        <v>903.428351888646</v>
      </c>
      <c r="I191" s="40" t="n">
        <f aca="false">IF(B191="","",D191-G191)</f>
        <v>160126.534700678</v>
      </c>
      <c r="J191" s="40" t="n">
        <f aca="false">IF(B191="","",J190+H191)</f>
        <v>186220.003335397</v>
      </c>
    </row>
    <row r="192" customFormat="false" ht="13.5" hidden="false" customHeight="true" outlineLevel="0" collapsed="false">
      <c r="A192" s="5"/>
      <c r="B192" s="41" t="n">
        <f aca="false">IF(OR(B191="",I191&lt;=0.005),"",B191+1)</f>
        <v>174</v>
      </c>
      <c r="C192" s="42" t="n">
        <f aca="false">IF(B192="","",EDATE($D$12,B192-1))</f>
        <v>51471</v>
      </c>
      <c r="D192" s="43" t="n">
        <f aca="false">IF(B192="","",I191)</f>
        <v>160126.534700678</v>
      </c>
      <c r="E192" s="43" t="n">
        <f aca="false">IF(B192="","",MIN(Calculator!$C$19-H192,D192)+H192)</f>
        <v>1386.37843141456</v>
      </c>
      <c r="F192" s="43" t="n">
        <f aca="false">IF(B192="","",MAX(0,MIN($D$13,D192-(E192-H192))))</f>
        <v>0</v>
      </c>
      <c r="G192" s="43" t="n">
        <f aca="false">IF(B192="","",(E192-H192)+F192)</f>
        <v>485.666673723248</v>
      </c>
      <c r="H192" s="43" t="n">
        <f aca="false">IF(B192="","",D192*Calculator!$C$17/12)</f>
        <v>900.711757691312</v>
      </c>
      <c r="I192" s="43" t="n">
        <f aca="false">IF(B192="","",D192-G192)</f>
        <v>159640.868026954</v>
      </c>
      <c r="J192" s="43" t="n">
        <f aca="false">IF(B192="","",J191+H192)</f>
        <v>187120.715093088</v>
      </c>
    </row>
    <row r="193" customFormat="false" ht="13.5" hidden="false" customHeight="true" outlineLevel="0" collapsed="false">
      <c r="A193" s="5"/>
      <c r="B193" s="38" t="n">
        <f aca="false">IF(OR(B192="",I192&lt;=0.005),"",B192+1)</f>
        <v>175</v>
      </c>
      <c r="C193" s="39" t="n">
        <f aca="false">IF(B193="","",EDATE($D$12,B193-1))</f>
        <v>51502</v>
      </c>
      <c r="D193" s="40" t="n">
        <f aca="false">IF(B193="","",I192)</f>
        <v>159640.868026954</v>
      </c>
      <c r="E193" s="40" t="n">
        <f aca="false">IF(B193="","",MIN(Calculator!$C$19-H193,D193)+H193)</f>
        <v>1386.37843141456</v>
      </c>
      <c r="F193" s="40" t="n">
        <f aca="false">IF(B193="","",MAX(0,MIN($D$13,D193-(E193-H193))))</f>
        <v>0</v>
      </c>
      <c r="G193" s="40" t="n">
        <f aca="false">IF(B193="","",(E193-H193)+F193)</f>
        <v>488.398548762941</v>
      </c>
      <c r="H193" s="40" t="n">
        <f aca="false">IF(B193="","",D193*Calculator!$C$17/12)</f>
        <v>897.979882651619</v>
      </c>
      <c r="I193" s="40" t="n">
        <f aca="false">IF(B193="","",D193-G193)</f>
        <v>159152.469478192</v>
      </c>
      <c r="J193" s="40" t="n">
        <f aca="false">IF(B193="","",J192+H193)</f>
        <v>188018.69497574</v>
      </c>
    </row>
    <row r="194" customFormat="false" ht="13.5" hidden="false" customHeight="true" outlineLevel="0" collapsed="false">
      <c r="A194" s="5"/>
      <c r="B194" s="41" t="n">
        <f aca="false">IF(OR(B193="",I193&lt;=0.005),"",B193+1)</f>
        <v>176</v>
      </c>
      <c r="C194" s="42" t="n">
        <f aca="false">IF(B194="","",EDATE($D$12,B194-1))</f>
        <v>51533</v>
      </c>
      <c r="D194" s="43" t="n">
        <f aca="false">IF(B194="","",I193)</f>
        <v>159152.469478192</v>
      </c>
      <c r="E194" s="43" t="n">
        <f aca="false">IF(B194="","",MIN(Calculator!$C$19-H194,D194)+H194)</f>
        <v>1386.37843141456</v>
      </c>
      <c r="F194" s="43" t="n">
        <f aca="false">IF(B194="","",MAX(0,MIN($D$13,D194-(E194-H194))))</f>
        <v>0</v>
      </c>
      <c r="G194" s="43" t="n">
        <f aca="false">IF(B194="","",(E194-H194)+F194)</f>
        <v>491.145790599733</v>
      </c>
      <c r="H194" s="43" t="n">
        <f aca="false">IF(B194="","",D194*Calculator!$C$17/12)</f>
        <v>895.232640814827</v>
      </c>
      <c r="I194" s="43" t="n">
        <f aca="false">IF(B194="","",D194-G194)</f>
        <v>158661.323687592</v>
      </c>
      <c r="J194" s="43" t="n">
        <f aca="false">IF(B194="","",J193+H194)</f>
        <v>188913.927616555</v>
      </c>
    </row>
    <row r="195" customFormat="false" ht="13.5" hidden="false" customHeight="true" outlineLevel="0" collapsed="false">
      <c r="A195" s="5"/>
      <c r="B195" s="38" t="n">
        <f aca="false">IF(OR(B194="",I194&lt;=0.005),"",B194+1)</f>
        <v>177</v>
      </c>
      <c r="C195" s="39" t="n">
        <f aca="false">IF(B195="","",EDATE($D$12,B195-1))</f>
        <v>51561</v>
      </c>
      <c r="D195" s="40" t="n">
        <f aca="false">IF(B195="","",I194)</f>
        <v>158661.323687592</v>
      </c>
      <c r="E195" s="40" t="n">
        <f aca="false">IF(B195="","",MIN(Calculator!$C$19-H195,D195)+H195)</f>
        <v>1386.37843141456</v>
      </c>
      <c r="F195" s="40" t="n">
        <f aca="false">IF(B195="","",MAX(0,MIN($D$13,D195-(E195-H195))))</f>
        <v>0</v>
      </c>
      <c r="G195" s="40" t="n">
        <f aca="false">IF(B195="","",(E195-H195)+F195)</f>
        <v>493.908485671856</v>
      </c>
      <c r="H195" s="40" t="n">
        <f aca="false">IF(B195="","",D195*Calculator!$C$17/12)</f>
        <v>892.469945742704</v>
      </c>
      <c r="I195" s="40" t="n">
        <f aca="false">IF(B195="","",D195-G195)</f>
        <v>158167.41520192</v>
      </c>
      <c r="J195" s="40" t="n">
        <f aca="false">IF(B195="","",J194+H195)</f>
        <v>189806.397562297</v>
      </c>
    </row>
    <row r="196" customFormat="false" ht="13.5" hidden="false" customHeight="true" outlineLevel="0" collapsed="false">
      <c r="A196" s="5"/>
      <c r="B196" s="41" t="n">
        <f aca="false">IF(OR(B195="",I195&lt;=0.005),"",B195+1)</f>
        <v>178</v>
      </c>
      <c r="C196" s="42" t="n">
        <f aca="false">IF(B196="","",EDATE($D$12,B196-1))</f>
        <v>51592</v>
      </c>
      <c r="D196" s="43" t="n">
        <f aca="false">IF(B196="","",I195)</f>
        <v>158167.41520192</v>
      </c>
      <c r="E196" s="43" t="n">
        <f aca="false">IF(B196="","",MIN(Calculator!$C$19-H196,D196)+H196)</f>
        <v>1386.37843141456</v>
      </c>
      <c r="F196" s="43" t="n">
        <f aca="false">IF(B196="","",MAX(0,MIN($D$13,D196-(E196-H196))))</f>
        <v>0</v>
      </c>
      <c r="G196" s="43" t="n">
        <f aca="false">IF(B196="","",(E196-H196)+F196)</f>
        <v>496.68672090376</v>
      </c>
      <c r="H196" s="43" t="n">
        <f aca="false">IF(B196="","",D196*Calculator!$C$17/12)</f>
        <v>889.6917105108</v>
      </c>
      <c r="I196" s="43" t="n">
        <f aca="false">IF(B196="","",D196-G196)</f>
        <v>157670.728481016</v>
      </c>
      <c r="J196" s="43" t="n">
        <f aca="false">IF(B196="","",J195+H196)</f>
        <v>190696.089272808</v>
      </c>
    </row>
    <row r="197" customFormat="false" ht="13.5" hidden="false" customHeight="true" outlineLevel="0" collapsed="false">
      <c r="A197" s="5"/>
      <c r="B197" s="38" t="n">
        <f aca="false">IF(OR(B196="",I196&lt;=0.005),"",B196+1)</f>
        <v>179</v>
      </c>
      <c r="C197" s="39" t="n">
        <f aca="false">IF(B197="","",EDATE($D$12,B197-1))</f>
        <v>51622</v>
      </c>
      <c r="D197" s="40" t="n">
        <f aca="false">IF(B197="","",I196)</f>
        <v>157670.728481016</v>
      </c>
      <c r="E197" s="40" t="n">
        <f aca="false">IF(B197="","",MIN(Calculator!$C$19-H197,D197)+H197)</f>
        <v>1386.37843141456</v>
      </c>
      <c r="F197" s="40" t="n">
        <f aca="false">IF(B197="","",MAX(0,MIN($D$13,D197-(E197-H197))))</f>
        <v>0</v>
      </c>
      <c r="G197" s="40" t="n">
        <f aca="false">IF(B197="","",(E197-H197)+F197)</f>
        <v>499.480583708844</v>
      </c>
      <c r="H197" s="40" t="n">
        <f aca="false">IF(B197="","",D197*Calculator!$C$17/12)</f>
        <v>886.897847705716</v>
      </c>
      <c r="I197" s="40" t="n">
        <f aca="false">IF(B197="","",D197-G197)</f>
        <v>157171.247897307</v>
      </c>
      <c r="J197" s="40" t="n">
        <f aca="false">IF(B197="","",J196+H197)</f>
        <v>191582.987120514</v>
      </c>
    </row>
    <row r="198" customFormat="false" ht="13.5" hidden="false" customHeight="true" outlineLevel="0" collapsed="false">
      <c r="A198" s="5"/>
      <c r="B198" s="41" t="n">
        <f aca="false">IF(OR(B197="",I197&lt;=0.005),"",B197+1)</f>
        <v>180</v>
      </c>
      <c r="C198" s="42" t="n">
        <f aca="false">IF(B198="","",EDATE($D$12,B198-1))</f>
        <v>51653</v>
      </c>
      <c r="D198" s="43" t="n">
        <f aca="false">IF(B198="","",I197)</f>
        <v>157171.247897307</v>
      </c>
      <c r="E198" s="43" t="n">
        <f aca="false">IF(B198="","",MIN(Calculator!$C$19-H198,D198)+H198)</f>
        <v>1386.37843141456</v>
      </c>
      <c r="F198" s="43" t="n">
        <f aca="false">IF(B198="","",MAX(0,MIN($D$13,D198-(E198-H198))))</f>
        <v>0</v>
      </c>
      <c r="G198" s="43" t="n">
        <f aca="false">IF(B198="","",(E198-H198)+F198)</f>
        <v>502.290161992206</v>
      </c>
      <c r="H198" s="43" t="n">
        <f aca="false">IF(B198="","",D198*Calculator!$C$17/12)</f>
        <v>884.088269422354</v>
      </c>
      <c r="I198" s="43" t="n">
        <f aca="false">IF(B198="","",D198-G198)</f>
        <v>156668.957735315</v>
      </c>
      <c r="J198" s="43" t="n">
        <f aca="false">IF(B198="","",J197+H198)</f>
        <v>192467.075389936</v>
      </c>
    </row>
    <row r="199" customFormat="false" ht="13.5" hidden="false" customHeight="true" outlineLevel="0" collapsed="false">
      <c r="A199" s="5"/>
      <c r="B199" s="38" t="n">
        <f aca="false">IF(OR(B198="",I198&lt;=0.005),"",B198+1)</f>
        <v>181</v>
      </c>
      <c r="C199" s="39" t="n">
        <f aca="false">IF(B199="","",EDATE($D$12,B199-1))</f>
        <v>51683</v>
      </c>
      <c r="D199" s="40" t="n">
        <f aca="false">IF(B199="","",I198)</f>
        <v>156668.957735315</v>
      </c>
      <c r="E199" s="40" t="n">
        <f aca="false">IF(B199="","",MIN(Calculator!$C$19-H199,D199)+H199)</f>
        <v>1386.37843141456</v>
      </c>
      <c r="F199" s="40" t="n">
        <f aca="false">IF(B199="","",MAX(0,MIN($D$13,D199-(E199-H199))))</f>
        <v>0</v>
      </c>
      <c r="G199" s="40" t="n">
        <f aca="false">IF(B199="","",(E199-H199)+F199)</f>
        <v>505.115544153412</v>
      </c>
      <c r="H199" s="40" t="n">
        <f aca="false">IF(B199="","",D199*Calculator!$C$17/12)</f>
        <v>881.262887261148</v>
      </c>
      <c r="I199" s="40" t="n">
        <f aca="false">IF(B199="","",D199-G199)</f>
        <v>156163.842191162</v>
      </c>
      <c r="J199" s="40" t="n">
        <f aca="false">IF(B199="","",J198+H199)</f>
        <v>193348.338277197</v>
      </c>
    </row>
    <row r="200" customFormat="false" ht="13.5" hidden="false" customHeight="true" outlineLevel="0" collapsed="false">
      <c r="A200" s="5"/>
      <c r="B200" s="41" t="n">
        <f aca="false">IF(OR(B199="",I199&lt;=0.005),"",B199+1)</f>
        <v>182</v>
      </c>
      <c r="C200" s="42" t="n">
        <f aca="false">IF(B200="","",EDATE($D$12,B200-1))</f>
        <v>51714</v>
      </c>
      <c r="D200" s="43" t="n">
        <f aca="false">IF(B200="","",I199)</f>
        <v>156163.842191162</v>
      </c>
      <c r="E200" s="43" t="n">
        <f aca="false">IF(B200="","",MIN(Calculator!$C$19-H200,D200)+H200)</f>
        <v>1386.37843141456</v>
      </c>
      <c r="F200" s="43" t="n">
        <f aca="false">IF(B200="","",MAX(0,MIN($D$13,D200-(E200-H200))))</f>
        <v>0</v>
      </c>
      <c r="G200" s="43" t="n">
        <f aca="false">IF(B200="","",(E200-H200)+F200)</f>
        <v>507.956819089275</v>
      </c>
      <c r="H200" s="43" t="n">
        <f aca="false">IF(B200="","",D200*Calculator!$C$17/12)</f>
        <v>878.421612325285</v>
      </c>
      <c r="I200" s="43" t="n">
        <f aca="false">IF(B200="","",D200-G200)</f>
        <v>155655.885372072</v>
      </c>
      <c r="J200" s="43" t="n">
        <f aca="false">IF(B200="","",J199+H200)</f>
        <v>194226.759889523</v>
      </c>
    </row>
    <row r="201" customFormat="false" ht="13.5" hidden="false" customHeight="true" outlineLevel="0" collapsed="false">
      <c r="A201" s="5"/>
      <c r="B201" s="38" t="n">
        <f aca="false">IF(OR(B200="",I200&lt;=0.005),"",B200+1)</f>
        <v>183</v>
      </c>
      <c r="C201" s="39" t="n">
        <f aca="false">IF(B201="","",EDATE($D$12,B201-1))</f>
        <v>51745</v>
      </c>
      <c r="D201" s="40" t="n">
        <f aca="false">IF(B201="","",I200)</f>
        <v>155655.885372072</v>
      </c>
      <c r="E201" s="40" t="n">
        <f aca="false">IF(B201="","",MIN(Calculator!$C$19-H201,D201)+H201)</f>
        <v>1386.37843141456</v>
      </c>
      <c r="F201" s="40" t="n">
        <f aca="false">IF(B201="","",MAX(0,MIN($D$13,D201-(E201-H201))))</f>
        <v>0</v>
      </c>
      <c r="G201" s="40" t="n">
        <f aca="false">IF(B201="","",(E201-H201)+F201)</f>
        <v>510.814076196653</v>
      </c>
      <c r="H201" s="40" t="n">
        <f aca="false">IF(B201="","",D201*Calculator!$C$17/12)</f>
        <v>875.564355217908</v>
      </c>
      <c r="I201" s="40" t="n">
        <f aca="false">IF(B201="","",D201-G201)</f>
        <v>155145.071295876</v>
      </c>
      <c r="J201" s="40" t="n">
        <f aca="false">IF(B201="","",J200+H201)</f>
        <v>195102.324244741</v>
      </c>
    </row>
    <row r="202" customFormat="false" ht="13.5" hidden="false" customHeight="true" outlineLevel="0" collapsed="false">
      <c r="A202" s="5"/>
      <c r="B202" s="41" t="n">
        <f aca="false">IF(OR(B201="",I201&lt;=0.005),"",B201+1)</f>
        <v>184</v>
      </c>
      <c r="C202" s="42" t="n">
        <f aca="false">IF(B202="","",EDATE($D$12,B202-1))</f>
        <v>51775</v>
      </c>
      <c r="D202" s="43" t="n">
        <f aca="false">IF(B202="","",I201)</f>
        <v>155145.071295876</v>
      </c>
      <c r="E202" s="43" t="n">
        <f aca="false">IF(B202="","",MIN(Calculator!$C$19-H202,D202)+H202)</f>
        <v>1386.37843141456</v>
      </c>
      <c r="F202" s="43" t="n">
        <f aca="false">IF(B202="","",MAX(0,MIN($D$13,D202-(E202-H202))))</f>
        <v>0</v>
      </c>
      <c r="G202" s="43" t="n">
        <f aca="false">IF(B202="","",(E202-H202)+F202)</f>
        <v>513.687405375259</v>
      </c>
      <c r="H202" s="43" t="n">
        <f aca="false">IF(B202="","",D202*Calculator!$C$17/12)</f>
        <v>872.691026039301</v>
      </c>
      <c r="I202" s="43" t="n">
        <f aca="false">IF(B202="","",D202-G202)</f>
        <v>154631.383890501</v>
      </c>
      <c r="J202" s="43" t="n">
        <f aca="false">IF(B202="","",J201+H202)</f>
        <v>195975.01527078</v>
      </c>
    </row>
    <row r="203" customFormat="false" ht="13.5" hidden="false" customHeight="true" outlineLevel="0" collapsed="false">
      <c r="A203" s="5"/>
      <c r="B203" s="38" t="n">
        <f aca="false">IF(OR(B202="",I202&lt;=0.005),"",B202+1)</f>
        <v>185</v>
      </c>
      <c r="C203" s="39" t="n">
        <f aca="false">IF(B203="","",EDATE($D$12,B203-1))</f>
        <v>51806</v>
      </c>
      <c r="D203" s="40" t="n">
        <f aca="false">IF(B203="","",I202)</f>
        <v>154631.383890501</v>
      </c>
      <c r="E203" s="40" t="n">
        <f aca="false">IF(B203="","",MIN(Calculator!$C$19-H203,D203)+H203)</f>
        <v>1386.37843141456</v>
      </c>
      <c r="F203" s="40" t="n">
        <f aca="false">IF(B203="","",MAX(0,MIN($D$13,D203-(E203-H203))))</f>
        <v>0</v>
      </c>
      <c r="G203" s="40" t="n">
        <f aca="false">IF(B203="","",(E203-H203)+F203)</f>
        <v>516.576897030495</v>
      </c>
      <c r="H203" s="40" t="n">
        <f aca="false">IF(B203="","",D203*Calculator!$C$17/12)</f>
        <v>869.801534384065</v>
      </c>
      <c r="I203" s="40" t="n">
        <f aca="false">IF(B203="","",D203-G203)</f>
        <v>154114.80699347</v>
      </c>
      <c r="J203" s="40" t="n">
        <f aca="false">IF(B203="","",J202+H203)</f>
        <v>196844.816805164</v>
      </c>
    </row>
    <row r="204" customFormat="false" ht="13.5" hidden="false" customHeight="true" outlineLevel="0" collapsed="false">
      <c r="A204" s="5"/>
      <c r="B204" s="41" t="n">
        <f aca="false">IF(OR(B203="",I203&lt;=0.005),"",B203+1)</f>
        <v>186</v>
      </c>
      <c r="C204" s="42" t="n">
        <f aca="false">IF(B204="","",EDATE($D$12,B204-1))</f>
        <v>51836</v>
      </c>
      <c r="D204" s="43" t="n">
        <f aca="false">IF(B204="","",I203)</f>
        <v>154114.80699347</v>
      </c>
      <c r="E204" s="43" t="n">
        <f aca="false">IF(B204="","",MIN(Calculator!$C$19-H204,D204)+H204)</f>
        <v>1386.37843141456</v>
      </c>
      <c r="F204" s="43" t="n">
        <f aca="false">IF(B204="","",MAX(0,MIN($D$13,D204-(E204-H204))))</f>
        <v>0</v>
      </c>
      <c r="G204" s="43" t="n">
        <f aca="false">IF(B204="","",(E204-H204)+F204)</f>
        <v>519.482642076291</v>
      </c>
      <c r="H204" s="43" t="n">
        <f aca="false">IF(B204="","",D204*Calculator!$C$17/12)</f>
        <v>866.895789338269</v>
      </c>
      <c r="I204" s="43" t="n">
        <f aca="false">IF(B204="","",D204-G204)</f>
        <v>153595.324351394</v>
      </c>
      <c r="J204" s="43" t="n">
        <f aca="false">IF(B204="","",J203+H204)</f>
        <v>197711.712594502</v>
      </c>
    </row>
    <row r="205" customFormat="false" ht="13.5" hidden="false" customHeight="true" outlineLevel="0" collapsed="false">
      <c r="A205" s="5"/>
      <c r="B205" s="38" t="n">
        <f aca="false">IF(OR(B204="",I204&lt;=0.005),"",B204+1)</f>
        <v>187</v>
      </c>
      <c r="C205" s="39" t="n">
        <f aca="false">IF(B205="","",EDATE($D$12,B205-1))</f>
        <v>51867</v>
      </c>
      <c r="D205" s="40" t="n">
        <f aca="false">IF(B205="","",I204)</f>
        <v>153595.324351394</v>
      </c>
      <c r="E205" s="40" t="n">
        <f aca="false">IF(B205="","",MIN(Calculator!$C$19-H205,D205)+H205)</f>
        <v>1386.37843141456</v>
      </c>
      <c r="F205" s="40" t="n">
        <f aca="false">IF(B205="","",MAX(0,MIN($D$13,D205-(E205-H205))))</f>
        <v>0</v>
      </c>
      <c r="G205" s="40" t="n">
        <f aca="false">IF(B205="","",(E205-H205)+F205)</f>
        <v>522.404731937971</v>
      </c>
      <c r="H205" s="40" t="n">
        <f aca="false">IF(B205="","",D205*Calculator!$C$17/12)</f>
        <v>863.97369947659</v>
      </c>
      <c r="I205" s="40" t="n">
        <f aca="false">IF(B205="","",D205-G205)</f>
        <v>153072.919619456</v>
      </c>
      <c r="J205" s="40" t="n">
        <f aca="false">IF(B205="","",J204+H205)</f>
        <v>198575.686293979</v>
      </c>
    </row>
    <row r="206" customFormat="false" ht="13.5" hidden="false" customHeight="true" outlineLevel="0" collapsed="false">
      <c r="A206" s="5"/>
      <c r="B206" s="41" t="n">
        <f aca="false">IF(OR(B205="",I205&lt;=0.005),"",B205+1)</f>
        <v>188</v>
      </c>
      <c r="C206" s="42" t="n">
        <f aca="false">IF(B206="","",EDATE($D$12,B206-1))</f>
        <v>51898</v>
      </c>
      <c r="D206" s="43" t="n">
        <f aca="false">IF(B206="","",I205)</f>
        <v>153072.919619456</v>
      </c>
      <c r="E206" s="43" t="n">
        <f aca="false">IF(B206="","",MIN(Calculator!$C$19-H206,D206)+H206)</f>
        <v>1386.37843141456</v>
      </c>
      <c r="F206" s="43" t="n">
        <f aca="false">IF(B206="","",MAX(0,MIN($D$13,D206-(E206-H206))))</f>
        <v>0</v>
      </c>
      <c r="G206" s="43" t="n">
        <f aca="false">IF(B206="","",(E206-H206)+F206)</f>
        <v>525.343258555122</v>
      </c>
      <c r="H206" s="43" t="n">
        <f aca="false">IF(B206="","",D206*Calculator!$C$17/12)</f>
        <v>861.035172859439</v>
      </c>
      <c r="I206" s="43" t="n">
        <f aca="false">IF(B206="","",D206-G206)</f>
        <v>152547.576360901</v>
      </c>
      <c r="J206" s="43" t="n">
        <f aca="false">IF(B206="","",J205+H206)</f>
        <v>199436.721466838</v>
      </c>
    </row>
    <row r="207" customFormat="false" ht="13.5" hidden="false" customHeight="true" outlineLevel="0" collapsed="false">
      <c r="A207" s="5"/>
      <c r="B207" s="38" t="n">
        <f aca="false">IF(OR(B206="",I206&lt;=0.005),"",B206+1)</f>
        <v>189</v>
      </c>
      <c r="C207" s="39" t="n">
        <f aca="false">IF(B207="","",EDATE($D$12,B207-1))</f>
        <v>51926</v>
      </c>
      <c r="D207" s="40" t="n">
        <f aca="false">IF(B207="","",I206)</f>
        <v>152547.576360901</v>
      </c>
      <c r="E207" s="40" t="n">
        <f aca="false">IF(B207="","",MIN(Calculator!$C$19-H207,D207)+H207)</f>
        <v>1386.37843141456</v>
      </c>
      <c r="F207" s="40" t="n">
        <f aca="false">IF(B207="","",MAX(0,MIN($D$13,D207-(E207-H207))))</f>
        <v>0</v>
      </c>
      <c r="G207" s="40" t="n">
        <f aca="false">IF(B207="","",(E207-H207)+F207)</f>
        <v>528.298314384494</v>
      </c>
      <c r="H207" s="40" t="n">
        <f aca="false">IF(B207="","",D207*Calculator!$C$17/12)</f>
        <v>858.080117030066</v>
      </c>
      <c r="I207" s="40" t="n">
        <f aca="false">IF(B207="","",D207-G207)</f>
        <v>152019.278046516</v>
      </c>
      <c r="J207" s="40" t="n">
        <f aca="false">IF(B207="","",J206+H207)</f>
        <v>200294.801583868</v>
      </c>
    </row>
    <row r="208" customFormat="false" ht="13.5" hidden="false" customHeight="true" outlineLevel="0" collapsed="false">
      <c r="A208" s="5"/>
      <c r="B208" s="41" t="n">
        <f aca="false">IF(OR(B207="",I207&lt;=0.005),"",B207+1)</f>
        <v>190</v>
      </c>
      <c r="C208" s="42" t="n">
        <f aca="false">IF(B208="","",EDATE($D$12,B208-1))</f>
        <v>51957</v>
      </c>
      <c r="D208" s="43" t="n">
        <f aca="false">IF(B208="","",I207)</f>
        <v>152019.278046516</v>
      </c>
      <c r="E208" s="43" t="n">
        <f aca="false">IF(B208="","",MIN(Calculator!$C$19-H208,D208)+H208)</f>
        <v>1386.37843141456</v>
      </c>
      <c r="F208" s="43" t="n">
        <f aca="false">IF(B208="","",MAX(0,MIN($D$13,D208-(E208-H208))))</f>
        <v>0</v>
      </c>
      <c r="G208" s="43" t="n">
        <f aca="false">IF(B208="","",(E208-H208)+F208)</f>
        <v>531.269992402907</v>
      </c>
      <c r="H208" s="43" t="n">
        <f aca="false">IF(B208="","",D208*Calculator!$C$17/12)</f>
        <v>855.108439011653</v>
      </c>
      <c r="I208" s="43" t="n">
        <f aca="false">IF(B208="","",D208-G208)</f>
        <v>151488.008054113</v>
      </c>
      <c r="J208" s="43" t="n">
        <f aca="false">IF(B208="","",J207+H208)</f>
        <v>201149.91002288</v>
      </c>
    </row>
    <row r="209" customFormat="false" ht="13.5" hidden="false" customHeight="true" outlineLevel="0" collapsed="false">
      <c r="A209" s="5"/>
      <c r="B209" s="38" t="n">
        <f aca="false">IF(OR(B208="",I208&lt;=0.005),"",B208+1)</f>
        <v>191</v>
      </c>
      <c r="C209" s="39" t="n">
        <f aca="false">IF(B209="","",EDATE($D$12,B209-1))</f>
        <v>51987</v>
      </c>
      <c r="D209" s="40" t="n">
        <f aca="false">IF(B209="","",I208)</f>
        <v>151488.008054113</v>
      </c>
      <c r="E209" s="40" t="n">
        <f aca="false">IF(B209="","",MIN(Calculator!$C$19-H209,D209)+H209)</f>
        <v>1386.37843141456</v>
      </c>
      <c r="F209" s="40" t="n">
        <f aca="false">IF(B209="","",MAX(0,MIN($D$13,D209-(E209-H209))))</f>
        <v>0</v>
      </c>
      <c r="G209" s="40" t="n">
        <f aca="false">IF(B209="","",(E209-H209)+F209)</f>
        <v>534.258386110173</v>
      </c>
      <c r="H209" s="40" t="n">
        <f aca="false">IF(B209="","",D209*Calculator!$C$17/12)</f>
        <v>852.120045304387</v>
      </c>
      <c r="I209" s="40" t="n">
        <f aca="false">IF(B209="","",D209-G209)</f>
        <v>150953.749668003</v>
      </c>
      <c r="J209" s="40" t="n">
        <f aca="false">IF(B209="","",J208+H209)</f>
        <v>202002.030068184</v>
      </c>
    </row>
    <row r="210" customFormat="false" ht="13.5" hidden="false" customHeight="true" outlineLevel="0" collapsed="false">
      <c r="A210" s="5"/>
      <c r="B210" s="41" t="n">
        <f aca="false">IF(OR(B209="",I209&lt;=0.005),"",B209+1)</f>
        <v>192</v>
      </c>
      <c r="C210" s="42" t="n">
        <f aca="false">IF(B210="","",EDATE($D$12,B210-1))</f>
        <v>52018</v>
      </c>
      <c r="D210" s="43" t="n">
        <f aca="false">IF(B210="","",I209)</f>
        <v>150953.749668003</v>
      </c>
      <c r="E210" s="43" t="n">
        <f aca="false">IF(B210="","",MIN(Calculator!$C$19-H210,D210)+H210)</f>
        <v>1386.37843141456</v>
      </c>
      <c r="F210" s="43" t="n">
        <f aca="false">IF(B210="","",MAX(0,MIN($D$13,D210-(E210-H210))))</f>
        <v>0</v>
      </c>
      <c r="G210" s="43" t="n">
        <f aca="false">IF(B210="","",(E210-H210)+F210)</f>
        <v>537.263589532043</v>
      </c>
      <c r="H210" s="43" t="n">
        <f aca="false">IF(B210="","",D210*Calculator!$C$17/12)</f>
        <v>849.114841882517</v>
      </c>
      <c r="I210" s="43" t="n">
        <f aca="false">IF(B210="","",D210-G210)</f>
        <v>150416.486078471</v>
      </c>
      <c r="J210" s="43" t="n">
        <f aca="false">IF(B210="","",J209+H210)</f>
        <v>202851.144910067</v>
      </c>
    </row>
    <row r="211" customFormat="false" ht="13.5" hidden="false" customHeight="true" outlineLevel="0" collapsed="false">
      <c r="A211" s="5"/>
      <c r="B211" s="38" t="n">
        <f aca="false">IF(OR(B210="",I210&lt;=0.005),"",B210+1)</f>
        <v>193</v>
      </c>
      <c r="C211" s="39" t="n">
        <f aca="false">IF(B211="","",EDATE($D$12,B211-1))</f>
        <v>52048</v>
      </c>
      <c r="D211" s="40" t="n">
        <f aca="false">IF(B211="","",I210)</f>
        <v>150416.486078471</v>
      </c>
      <c r="E211" s="40" t="n">
        <f aca="false">IF(B211="","",MIN(Calculator!$C$19-H211,D211)+H211)</f>
        <v>1386.37843141456</v>
      </c>
      <c r="F211" s="40" t="n">
        <f aca="false">IF(B211="","",MAX(0,MIN($D$13,D211-(E211-H211))))</f>
        <v>0</v>
      </c>
      <c r="G211" s="40" t="n">
        <f aca="false">IF(B211="","",(E211-H211)+F211)</f>
        <v>540.285697223161</v>
      </c>
      <c r="H211" s="40" t="n">
        <f aca="false">IF(B211="","",D211*Calculator!$C$17/12)</f>
        <v>846.092734191399</v>
      </c>
      <c r="I211" s="40" t="n">
        <f aca="false">IF(B211="","",D211-G211)</f>
        <v>149876.200381248</v>
      </c>
      <c r="J211" s="40" t="n">
        <f aca="false">IF(B211="","",J210+H211)</f>
        <v>203697.237644258</v>
      </c>
    </row>
    <row r="212" customFormat="false" ht="13.5" hidden="false" customHeight="true" outlineLevel="0" collapsed="false">
      <c r="A212" s="5"/>
      <c r="B212" s="41" t="n">
        <f aca="false">IF(OR(B211="",I211&lt;=0.005),"",B211+1)</f>
        <v>194</v>
      </c>
      <c r="C212" s="42" t="n">
        <f aca="false">IF(B212="","",EDATE($D$12,B212-1))</f>
        <v>52079</v>
      </c>
      <c r="D212" s="43" t="n">
        <f aca="false">IF(B212="","",I211)</f>
        <v>149876.200381248</v>
      </c>
      <c r="E212" s="43" t="n">
        <f aca="false">IF(B212="","",MIN(Calculator!$C$19-H212,D212)+H212)</f>
        <v>1386.37843141456</v>
      </c>
      <c r="F212" s="43" t="n">
        <f aca="false">IF(B212="","",MAX(0,MIN($D$13,D212-(E212-H212))))</f>
        <v>0</v>
      </c>
      <c r="G212" s="43" t="n">
        <f aca="false">IF(B212="","",(E212-H212)+F212)</f>
        <v>543.324804270041</v>
      </c>
      <c r="H212" s="43" t="n">
        <f aca="false">IF(B212="","",D212*Calculator!$C$17/12)</f>
        <v>843.053627144519</v>
      </c>
      <c r="I212" s="43" t="n">
        <f aca="false">IF(B212="","",D212-G212)</f>
        <v>149332.875576978</v>
      </c>
      <c r="J212" s="43" t="n">
        <f aca="false">IF(B212="","",J211+H212)</f>
        <v>204540.291271403</v>
      </c>
    </row>
    <row r="213" customFormat="false" ht="13.5" hidden="false" customHeight="true" outlineLevel="0" collapsed="false">
      <c r="A213" s="5"/>
      <c r="B213" s="38" t="n">
        <f aca="false">IF(OR(B212="",I212&lt;=0.005),"",B212+1)</f>
        <v>195</v>
      </c>
      <c r="C213" s="39" t="n">
        <f aca="false">IF(B213="","",EDATE($D$12,B213-1))</f>
        <v>52110</v>
      </c>
      <c r="D213" s="40" t="n">
        <f aca="false">IF(B213="","",I212)</f>
        <v>149332.875576978</v>
      </c>
      <c r="E213" s="40" t="n">
        <f aca="false">IF(B213="","",MIN(Calculator!$C$19-H213,D213)+H213)</f>
        <v>1386.37843141456</v>
      </c>
      <c r="F213" s="40" t="n">
        <f aca="false">IF(B213="","",MAX(0,MIN($D$13,D213-(E213-H213))))</f>
        <v>0</v>
      </c>
      <c r="G213" s="40" t="n">
        <f aca="false">IF(B213="","",(E213-H213)+F213)</f>
        <v>546.38100629406</v>
      </c>
      <c r="H213" s="40" t="n">
        <f aca="false">IF(B213="","",D213*Calculator!$C$17/12)</f>
        <v>839.9974251205</v>
      </c>
      <c r="I213" s="40" t="n">
        <f aca="false">IF(B213="","",D213-G213)</f>
        <v>148786.494570684</v>
      </c>
      <c r="J213" s="40" t="n">
        <f aca="false">IF(B213="","",J212+H213)</f>
        <v>205380.288696523</v>
      </c>
    </row>
    <row r="214" customFormat="false" ht="13.5" hidden="false" customHeight="true" outlineLevel="0" collapsed="false">
      <c r="A214" s="5"/>
      <c r="B214" s="41" t="n">
        <f aca="false">IF(OR(B213="",I213&lt;=0.005),"",B213+1)</f>
        <v>196</v>
      </c>
      <c r="C214" s="42" t="n">
        <f aca="false">IF(B214="","",EDATE($D$12,B214-1))</f>
        <v>52140</v>
      </c>
      <c r="D214" s="43" t="n">
        <f aca="false">IF(B214="","",I213)</f>
        <v>148786.494570684</v>
      </c>
      <c r="E214" s="43" t="n">
        <f aca="false">IF(B214="","",MIN(Calculator!$C$19-H214,D214)+H214)</f>
        <v>1386.37843141456</v>
      </c>
      <c r="F214" s="43" t="n">
        <f aca="false">IF(B214="","",MAX(0,MIN($D$13,D214-(E214-H214))))</f>
        <v>0</v>
      </c>
      <c r="G214" s="43" t="n">
        <f aca="false">IF(B214="","",(E214-H214)+F214)</f>
        <v>549.454399454464</v>
      </c>
      <c r="H214" s="43" t="n">
        <f aca="false">IF(B214="","",D214*Calculator!$C$17/12)</f>
        <v>836.924031960096</v>
      </c>
      <c r="I214" s="43" t="n">
        <f aca="false">IF(B214="","",D214-G214)</f>
        <v>148237.040171229</v>
      </c>
      <c r="J214" s="43" t="n">
        <f aca="false">IF(B214="","",J213+H214)</f>
        <v>206217.212728483</v>
      </c>
    </row>
    <row r="215" customFormat="false" ht="13.5" hidden="false" customHeight="true" outlineLevel="0" collapsed="false">
      <c r="A215" s="5"/>
      <c r="B215" s="38" t="n">
        <f aca="false">IF(OR(B214="",I214&lt;=0.005),"",B214+1)</f>
        <v>197</v>
      </c>
      <c r="C215" s="39" t="n">
        <f aca="false">IF(B215="","",EDATE($D$12,B215-1))</f>
        <v>52171</v>
      </c>
      <c r="D215" s="40" t="n">
        <f aca="false">IF(B215="","",I214)</f>
        <v>148237.040171229</v>
      </c>
      <c r="E215" s="40" t="n">
        <f aca="false">IF(B215="","",MIN(Calculator!$C$19-H215,D215)+H215)</f>
        <v>1386.37843141456</v>
      </c>
      <c r="F215" s="40" t="n">
        <f aca="false">IF(B215="","",MAX(0,MIN($D$13,D215-(E215-H215))))</f>
        <v>0</v>
      </c>
      <c r="G215" s="40" t="n">
        <f aca="false">IF(B215="","",(E215-H215)+F215)</f>
        <v>552.545080451395</v>
      </c>
      <c r="H215" s="40" t="n">
        <f aca="false">IF(B215="","",D215*Calculator!$C$17/12)</f>
        <v>833.833350963165</v>
      </c>
      <c r="I215" s="40" t="n">
        <f aca="false">IF(B215="","",D215-G215)</f>
        <v>147684.495090778</v>
      </c>
      <c r="J215" s="40" t="n">
        <f aca="false">IF(B215="","",J214+H215)</f>
        <v>207051.046079447</v>
      </c>
    </row>
    <row r="216" customFormat="false" ht="13.5" hidden="false" customHeight="true" outlineLevel="0" collapsed="false">
      <c r="A216" s="5"/>
      <c r="B216" s="41" t="n">
        <f aca="false">IF(OR(B215="",I215&lt;=0.005),"",B215+1)</f>
        <v>198</v>
      </c>
      <c r="C216" s="42" t="n">
        <f aca="false">IF(B216="","",EDATE($D$12,B216-1))</f>
        <v>52201</v>
      </c>
      <c r="D216" s="43" t="n">
        <f aca="false">IF(B216="","",I215)</f>
        <v>147684.495090778</v>
      </c>
      <c r="E216" s="43" t="n">
        <f aca="false">IF(B216="","",MIN(Calculator!$C$19-H216,D216)+H216)</f>
        <v>1386.37843141456</v>
      </c>
      <c r="F216" s="43" t="n">
        <f aca="false">IF(B216="","",MAX(0,MIN($D$13,D216-(E216-H216))))</f>
        <v>0</v>
      </c>
      <c r="G216" s="43" t="n">
        <f aca="false">IF(B216="","",(E216-H216)+F216)</f>
        <v>555.653146528934</v>
      </c>
      <c r="H216" s="43" t="n">
        <f aca="false">IF(B216="","",D216*Calculator!$C$17/12)</f>
        <v>830.725284885626</v>
      </c>
      <c r="I216" s="43" t="n">
        <f aca="false">IF(B216="","",D216-G216)</f>
        <v>147128.841944249</v>
      </c>
      <c r="J216" s="43" t="n">
        <f aca="false">IF(B216="","",J215+H216)</f>
        <v>207881.771364332</v>
      </c>
    </row>
    <row r="217" customFormat="false" ht="13.5" hidden="false" customHeight="true" outlineLevel="0" collapsed="false">
      <c r="A217" s="5"/>
      <c r="B217" s="38" t="n">
        <f aca="false">IF(OR(B216="",I216&lt;=0.005),"",B216+1)</f>
        <v>199</v>
      </c>
      <c r="C217" s="39" t="n">
        <f aca="false">IF(B217="","",EDATE($D$12,B217-1))</f>
        <v>52232</v>
      </c>
      <c r="D217" s="40" t="n">
        <f aca="false">IF(B217="","",I216)</f>
        <v>147128.841944249</v>
      </c>
      <c r="E217" s="40" t="n">
        <f aca="false">IF(B217="","",MIN(Calculator!$C$19-H217,D217)+H217)</f>
        <v>1386.37843141456</v>
      </c>
      <c r="F217" s="40" t="n">
        <f aca="false">IF(B217="","",MAX(0,MIN($D$13,D217-(E217-H217))))</f>
        <v>0</v>
      </c>
      <c r="G217" s="40" t="n">
        <f aca="false">IF(B217="","",(E217-H217)+F217)</f>
        <v>558.77869547816</v>
      </c>
      <c r="H217" s="40" t="n">
        <f aca="false">IF(B217="","",D217*Calculator!$C$17/12)</f>
        <v>827.599735936401</v>
      </c>
      <c r="I217" s="40" t="n">
        <f aca="false">IF(B217="","",D217-G217)</f>
        <v>146570.063248771</v>
      </c>
      <c r="J217" s="40" t="n">
        <f aca="false">IF(B217="","",J216+H217)</f>
        <v>208709.371100269</v>
      </c>
    </row>
    <row r="218" customFormat="false" ht="13.5" hidden="false" customHeight="true" outlineLevel="0" collapsed="false">
      <c r="A218" s="5"/>
      <c r="B218" s="41" t="n">
        <f aca="false">IF(OR(B217="",I217&lt;=0.005),"",B217+1)</f>
        <v>200</v>
      </c>
      <c r="C218" s="42" t="n">
        <f aca="false">IF(B218="","",EDATE($D$12,B218-1))</f>
        <v>52263</v>
      </c>
      <c r="D218" s="43" t="n">
        <f aca="false">IF(B218="","",I217)</f>
        <v>146570.063248771</v>
      </c>
      <c r="E218" s="43" t="n">
        <f aca="false">IF(B218="","",MIN(Calculator!$C$19-H218,D218)+H218)</f>
        <v>1386.37843141456</v>
      </c>
      <c r="F218" s="43" t="n">
        <f aca="false">IF(B218="","",MAX(0,MIN($D$13,D218-(E218-H218))))</f>
        <v>0</v>
      </c>
      <c r="G218" s="43" t="n">
        <f aca="false">IF(B218="","",(E218-H218)+F218)</f>
        <v>561.921825640224</v>
      </c>
      <c r="H218" s="43" t="n">
        <f aca="false">IF(B218="","",D218*Calculator!$C$17/12)</f>
        <v>824.456605774336</v>
      </c>
      <c r="I218" s="43" t="n">
        <f aca="false">IF(B218="","",D218-G218)</f>
        <v>146008.141423131</v>
      </c>
      <c r="J218" s="43" t="n">
        <f aca="false">IF(B218="","",J217+H218)</f>
        <v>209533.827706043</v>
      </c>
    </row>
    <row r="219" customFormat="false" ht="13.5" hidden="false" customHeight="true" outlineLevel="0" collapsed="false">
      <c r="A219" s="5"/>
      <c r="B219" s="38" t="n">
        <f aca="false">IF(OR(B218="",I218&lt;=0.005),"",B218+1)</f>
        <v>201</v>
      </c>
      <c r="C219" s="39" t="n">
        <f aca="false">IF(B219="","",EDATE($D$12,B219-1))</f>
        <v>52291</v>
      </c>
      <c r="D219" s="40" t="n">
        <f aca="false">IF(B219="","",I218)</f>
        <v>146008.141423131</v>
      </c>
      <c r="E219" s="40" t="n">
        <f aca="false">IF(B219="","",MIN(Calculator!$C$19-H219,D219)+H219)</f>
        <v>1386.37843141456</v>
      </c>
      <c r="F219" s="40" t="n">
        <f aca="false">IF(B219="","",MAX(0,MIN($D$13,D219-(E219-H219))))</f>
        <v>0</v>
      </c>
      <c r="G219" s="40" t="n">
        <f aca="false">IF(B219="","",(E219-H219)+F219)</f>
        <v>565.082635909451</v>
      </c>
      <c r="H219" s="40" t="n">
        <f aca="false">IF(B219="","",D219*Calculator!$C$17/12)</f>
        <v>821.29579550511</v>
      </c>
      <c r="I219" s="40" t="n">
        <f aca="false">IF(B219="","",D219-G219)</f>
        <v>145443.058787221</v>
      </c>
      <c r="J219" s="40" t="n">
        <f aca="false">IF(B219="","",J218+H219)</f>
        <v>210355.123501548</v>
      </c>
    </row>
    <row r="220" customFormat="false" ht="13.5" hidden="false" customHeight="true" outlineLevel="0" collapsed="false">
      <c r="A220" s="5"/>
      <c r="B220" s="41" t="n">
        <f aca="false">IF(OR(B219="",I219&lt;=0.005),"",B219+1)</f>
        <v>202</v>
      </c>
      <c r="C220" s="42" t="n">
        <f aca="false">IF(B220="","",EDATE($D$12,B220-1))</f>
        <v>52322</v>
      </c>
      <c r="D220" s="43" t="n">
        <f aca="false">IF(B220="","",I219)</f>
        <v>145443.058787221</v>
      </c>
      <c r="E220" s="43" t="n">
        <f aca="false">IF(B220="","",MIN(Calculator!$C$19-H220,D220)+H220)</f>
        <v>1386.37843141456</v>
      </c>
      <c r="F220" s="43" t="n">
        <f aca="false">IF(B220="","",MAX(0,MIN($D$13,D220-(E220-H220))))</f>
        <v>0</v>
      </c>
      <c r="G220" s="43" t="n">
        <f aca="false">IF(B220="","",(E220-H220)+F220)</f>
        <v>568.261225736441</v>
      </c>
      <c r="H220" s="43" t="n">
        <f aca="false">IF(B220="","",D220*Calculator!$C$17/12)</f>
        <v>818.117205678119</v>
      </c>
      <c r="I220" s="43" t="n">
        <f aca="false">IF(B220="","",D220-G220)</f>
        <v>144874.797561485</v>
      </c>
      <c r="J220" s="43" t="n">
        <f aca="false">IF(B220="","",J219+H220)</f>
        <v>211173.240707226</v>
      </c>
    </row>
    <row r="221" customFormat="false" ht="13.5" hidden="false" customHeight="true" outlineLevel="0" collapsed="false">
      <c r="A221" s="5"/>
      <c r="B221" s="38" t="n">
        <f aca="false">IF(OR(B220="",I220&lt;=0.005),"",B220+1)</f>
        <v>203</v>
      </c>
      <c r="C221" s="39" t="n">
        <f aca="false">IF(B221="","",EDATE($D$12,B221-1))</f>
        <v>52352</v>
      </c>
      <c r="D221" s="40" t="n">
        <f aca="false">IF(B221="","",I220)</f>
        <v>144874.797561485</v>
      </c>
      <c r="E221" s="40" t="n">
        <f aca="false">IF(B221="","",MIN(Calculator!$C$19-H221,D221)+H221)</f>
        <v>1386.37843141456</v>
      </c>
      <c r="F221" s="40" t="n">
        <f aca="false">IF(B221="","",MAX(0,MIN($D$13,D221-(E221-H221))))</f>
        <v>0</v>
      </c>
      <c r="G221" s="40" t="n">
        <f aca="false">IF(B221="","",(E221-H221)+F221)</f>
        <v>571.457695131209</v>
      </c>
      <c r="H221" s="40" t="n">
        <f aca="false">IF(B221="","",D221*Calculator!$C$17/12)</f>
        <v>814.920736283351</v>
      </c>
      <c r="I221" s="40" t="n">
        <f aca="false">IF(B221="","",D221-G221)</f>
        <v>144303.339866353</v>
      </c>
      <c r="J221" s="40" t="n">
        <f aca="false">IF(B221="","",J220+H221)</f>
        <v>211988.16144351</v>
      </c>
    </row>
    <row r="222" customFormat="false" ht="13.5" hidden="false" customHeight="true" outlineLevel="0" collapsed="false">
      <c r="A222" s="5"/>
      <c r="B222" s="41" t="n">
        <f aca="false">IF(OR(B221="",I221&lt;=0.005),"",B221+1)</f>
        <v>204</v>
      </c>
      <c r="C222" s="42" t="n">
        <f aca="false">IF(B222="","",EDATE($D$12,B222-1))</f>
        <v>52383</v>
      </c>
      <c r="D222" s="43" t="n">
        <f aca="false">IF(B222="","",I221)</f>
        <v>144303.339866353</v>
      </c>
      <c r="E222" s="43" t="n">
        <f aca="false">IF(B222="","",MIN(Calculator!$C$19-H222,D222)+H222)</f>
        <v>1386.37843141456</v>
      </c>
      <c r="F222" s="43" t="n">
        <f aca="false">IF(B222="","",MAX(0,MIN($D$13,D222-(E222-H222))))</f>
        <v>0</v>
      </c>
      <c r="G222" s="43" t="n">
        <f aca="false">IF(B222="","",(E222-H222)+F222)</f>
        <v>574.672144666322</v>
      </c>
      <c r="H222" s="43" t="n">
        <f aca="false">IF(B222="","",D222*Calculator!$C$17/12)</f>
        <v>811.706286748238</v>
      </c>
      <c r="I222" s="43" t="n">
        <f aca="false">IF(B222="","",D222-G222)</f>
        <v>143728.667721687</v>
      </c>
      <c r="J222" s="43" t="n">
        <f aca="false">IF(B222="","",J221+H222)</f>
        <v>212799.867730258</v>
      </c>
    </row>
    <row r="223" customFormat="false" ht="13.5" hidden="false" customHeight="true" outlineLevel="0" collapsed="false">
      <c r="A223" s="5"/>
      <c r="B223" s="38" t="n">
        <f aca="false">IF(OR(B222="",I222&lt;=0.005),"",B222+1)</f>
        <v>205</v>
      </c>
      <c r="C223" s="39" t="n">
        <f aca="false">IF(B223="","",EDATE($D$12,B223-1))</f>
        <v>52413</v>
      </c>
      <c r="D223" s="40" t="n">
        <f aca="false">IF(B223="","",I222)</f>
        <v>143728.667721687</v>
      </c>
      <c r="E223" s="40" t="n">
        <f aca="false">IF(B223="","",MIN(Calculator!$C$19-H223,D223)+H223)</f>
        <v>1386.37843141456</v>
      </c>
      <c r="F223" s="40" t="n">
        <f aca="false">IF(B223="","",MAX(0,MIN($D$13,D223-(E223-H223))))</f>
        <v>0</v>
      </c>
      <c r="G223" s="40" t="n">
        <f aca="false">IF(B223="","",(E223-H223)+F223)</f>
        <v>577.90467548007</v>
      </c>
      <c r="H223" s="40" t="n">
        <f aca="false">IF(B223="","",D223*Calculator!$C$17/12)</f>
        <v>808.47375593449</v>
      </c>
      <c r="I223" s="40" t="n">
        <f aca="false">IF(B223="","",D223-G223)</f>
        <v>143150.763046207</v>
      </c>
      <c r="J223" s="40" t="n">
        <f aca="false">IF(B223="","",J222+H223)</f>
        <v>213608.341486192</v>
      </c>
    </row>
    <row r="224" customFormat="false" ht="13.5" hidden="false" customHeight="true" outlineLevel="0" collapsed="false">
      <c r="A224" s="5"/>
      <c r="B224" s="41" t="n">
        <f aca="false">IF(OR(B223="",I223&lt;=0.005),"",B223+1)</f>
        <v>206</v>
      </c>
      <c r="C224" s="42" t="n">
        <f aca="false">IF(B224="","",EDATE($D$12,B224-1))</f>
        <v>52444</v>
      </c>
      <c r="D224" s="43" t="n">
        <f aca="false">IF(B224="","",I223)</f>
        <v>143150.763046207</v>
      </c>
      <c r="E224" s="43" t="n">
        <f aca="false">IF(B224="","",MIN(Calculator!$C$19-H224,D224)+H224)</f>
        <v>1386.37843141456</v>
      </c>
      <c r="F224" s="43" t="n">
        <f aca="false">IF(B224="","",MAX(0,MIN($D$13,D224-(E224-H224))))</f>
        <v>0</v>
      </c>
      <c r="G224" s="43" t="n">
        <f aca="false">IF(B224="","",(E224-H224)+F224)</f>
        <v>581.155389279645</v>
      </c>
      <c r="H224" s="43" t="n">
        <f aca="false">IF(B224="","",D224*Calculator!$C$17/12)</f>
        <v>805.223042134915</v>
      </c>
      <c r="I224" s="43" t="n">
        <f aca="false">IF(B224="","",D224-G224)</f>
        <v>142569.607656927</v>
      </c>
      <c r="J224" s="43" t="n">
        <f aca="false">IF(B224="","",J223+H224)</f>
        <v>214413.564528327</v>
      </c>
    </row>
    <row r="225" customFormat="false" ht="13.5" hidden="false" customHeight="true" outlineLevel="0" collapsed="false">
      <c r="A225" s="5"/>
      <c r="B225" s="38" t="n">
        <f aca="false">IF(OR(B224="",I224&lt;=0.005),"",B224+1)</f>
        <v>207</v>
      </c>
      <c r="C225" s="39" t="n">
        <f aca="false">IF(B225="","",EDATE($D$12,B225-1))</f>
        <v>52475</v>
      </c>
      <c r="D225" s="40" t="n">
        <f aca="false">IF(B225="","",I224)</f>
        <v>142569.607656927</v>
      </c>
      <c r="E225" s="40" t="n">
        <f aca="false">IF(B225="","",MIN(Calculator!$C$19-H225,D225)+H225)</f>
        <v>1386.37843141456</v>
      </c>
      <c r="F225" s="40" t="n">
        <f aca="false">IF(B225="","",MAX(0,MIN($D$13,D225-(E225-H225))))</f>
        <v>0</v>
      </c>
      <c r="G225" s="40" t="n">
        <f aca="false">IF(B225="","",(E225-H225)+F225)</f>
        <v>584.424388344343</v>
      </c>
      <c r="H225" s="40" t="n">
        <f aca="false">IF(B225="","",D225*Calculator!$C$17/12)</f>
        <v>801.954043070217</v>
      </c>
      <c r="I225" s="40" t="n">
        <f aca="false">IF(B225="","",D225-G225)</f>
        <v>141985.183268583</v>
      </c>
      <c r="J225" s="40" t="n">
        <f aca="false">IF(B225="","",J224+H225)</f>
        <v>215215.518571397</v>
      </c>
    </row>
    <row r="226" customFormat="false" ht="13.5" hidden="false" customHeight="true" outlineLevel="0" collapsed="false">
      <c r="A226" s="5"/>
      <c r="B226" s="41" t="n">
        <f aca="false">IF(OR(B225="",I225&lt;=0.005),"",B225+1)</f>
        <v>208</v>
      </c>
      <c r="C226" s="42" t="n">
        <f aca="false">IF(B226="","",EDATE($D$12,B226-1))</f>
        <v>52505</v>
      </c>
      <c r="D226" s="43" t="n">
        <f aca="false">IF(B226="","",I225)</f>
        <v>141985.183268583</v>
      </c>
      <c r="E226" s="43" t="n">
        <f aca="false">IF(B226="","",MIN(Calculator!$C$19-H226,D226)+H226)</f>
        <v>1386.37843141456</v>
      </c>
      <c r="F226" s="43" t="n">
        <f aca="false">IF(B226="","",MAX(0,MIN($D$13,D226-(E226-H226))))</f>
        <v>0</v>
      </c>
      <c r="G226" s="43" t="n">
        <f aca="false">IF(B226="","",(E226-H226)+F226)</f>
        <v>587.71177552878</v>
      </c>
      <c r="H226" s="43" t="n">
        <f aca="false">IF(B226="","",D226*Calculator!$C$17/12)</f>
        <v>798.66665588578</v>
      </c>
      <c r="I226" s="43" t="n">
        <f aca="false">IF(B226="","",D226-G226)</f>
        <v>141397.471493054</v>
      </c>
      <c r="J226" s="43" t="n">
        <f aca="false">IF(B226="","",J225+H226)</f>
        <v>216014.185227283</v>
      </c>
    </row>
    <row r="227" customFormat="false" ht="13.5" hidden="false" customHeight="true" outlineLevel="0" collapsed="false">
      <c r="A227" s="5"/>
      <c r="B227" s="38" t="n">
        <f aca="false">IF(OR(B226="",I226&lt;=0.005),"",B226+1)</f>
        <v>209</v>
      </c>
      <c r="C227" s="39" t="n">
        <f aca="false">IF(B227="","",EDATE($D$12,B227-1))</f>
        <v>52536</v>
      </c>
      <c r="D227" s="40" t="n">
        <f aca="false">IF(B227="","",I226)</f>
        <v>141397.471493054</v>
      </c>
      <c r="E227" s="40" t="n">
        <f aca="false">IF(B227="","",MIN(Calculator!$C$19-H227,D227)+H227)</f>
        <v>1386.37843141456</v>
      </c>
      <c r="F227" s="40" t="n">
        <f aca="false">IF(B227="","",MAX(0,MIN($D$13,D227-(E227-H227))))</f>
        <v>0</v>
      </c>
      <c r="G227" s="40" t="n">
        <f aca="false">IF(B227="","",(E227-H227)+F227)</f>
        <v>591.01765426613</v>
      </c>
      <c r="H227" s="40" t="n">
        <f aca="false">IF(B227="","",D227*Calculator!$C$17/12)</f>
        <v>795.36077714843</v>
      </c>
      <c r="I227" s="40" t="n">
        <f aca="false">IF(B227="","",D227-G227)</f>
        <v>140806.453838788</v>
      </c>
      <c r="J227" s="40" t="n">
        <f aca="false">IF(B227="","",J226+H227)</f>
        <v>216809.546004432</v>
      </c>
    </row>
    <row r="228" customFormat="false" ht="13.5" hidden="false" customHeight="true" outlineLevel="0" collapsed="false">
      <c r="A228" s="5"/>
      <c r="B228" s="41" t="n">
        <f aca="false">IF(OR(B227="",I227&lt;=0.005),"",B227+1)</f>
        <v>210</v>
      </c>
      <c r="C228" s="42" t="n">
        <f aca="false">IF(B228="","",EDATE($D$12,B228-1))</f>
        <v>52566</v>
      </c>
      <c r="D228" s="43" t="n">
        <f aca="false">IF(B228="","",I227)</f>
        <v>140806.453838788</v>
      </c>
      <c r="E228" s="43" t="n">
        <f aca="false">IF(B228="","",MIN(Calculator!$C$19-H228,D228)+H228)</f>
        <v>1386.37843141456</v>
      </c>
      <c r="F228" s="43" t="n">
        <f aca="false">IF(B228="","",MAX(0,MIN($D$13,D228-(E228-H228))))</f>
        <v>0</v>
      </c>
      <c r="G228" s="43" t="n">
        <f aca="false">IF(B228="","",(E228-H228)+F228)</f>
        <v>594.342128571377</v>
      </c>
      <c r="H228" s="43" t="n">
        <f aca="false">IF(B228="","",D228*Calculator!$C$17/12)</f>
        <v>792.036302843184</v>
      </c>
      <c r="I228" s="43" t="n">
        <f aca="false">IF(B228="","",D228-G228)</f>
        <v>140212.111710217</v>
      </c>
      <c r="J228" s="43" t="n">
        <f aca="false">IF(B228="","",J227+H228)</f>
        <v>217601.582307275</v>
      </c>
    </row>
    <row r="229" customFormat="false" ht="13.5" hidden="false" customHeight="true" outlineLevel="0" collapsed="false">
      <c r="A229" s="5"/>
      <c r="B229" s="38" t="n">
        <f aca="false">IF(OR(B228="",I228&lt;=0.005),"",B228+1)</f>
        <v>211</v>
      </c>
      <c r="C229" s="39" t="n">
        <f aca="false">IF(B229="","",EDATE($D$12,B229-1))</f>
        <v>52597</v>
      </c>
      <c r="D229" s="40" t="n">
        <f aca="false">IF(B229="","",I228)</f>
        <v>140212.111710217</v>
      </c>
      <c r="E229" s="40" t="n">
        <f aca="false">IF(B229="","",MIN(Calculator!$C$19-H229,D229)+H229)</f>
        <v>1386.37843141456</v>
      </c>
      <c r="F229" s="40" t="n">
        <f aca="false">IF(B229="","",MAX(0,MIN($D$13,D229-(E229-H229))))</f>
        <v>0</v>
      </c>
      <c r="G229" s="40" t="n">
        <f aca="false">IF(B229="","",(E229-H229)+F229)</f>
        <v>597.685303044591</v>
      </c>
      <c r="H229" s="40" t="n">
        <f aca="false">IF(B229="","",D229*Calculator!$C$17/12)</f>
        <v>788.69312836997</v>
      </c>
      <c r="I229" s="40" t="n">
        <f aca="false">IF(B229="","",D229-G229)</f>
        <v>139614.426407172</v>
      </c>
      <c r="J229" s="40" t="n">
        <f aca="false">IF(B229="","",J228+H229)</f>
        <v>218390.275435645</v>
      </c>
    </row>
    <row r="230" customFormat="false" ht="13.5" hidden="false" customHeight="true" outlineLevel="0" collapsed="false">
      <c r="A230" s="5"/>
      <c r="B230" s="41" t="n">
        <f aca="false">IF(OR(B229="",I229&lt;=0.005),"",B229+1)</f>
        <v>212</v>
      </c>
      <c r="C230" s="42" t="n">
        <f aca="false">IF(B230="","",EDATE($D$12,B230-1))</f>
        <v>52628</v>
      </c>
      <c r="D230" s="43" t="n">
        <f aca="false">IF(B230="","",I229)</f>
        <v>139614.426407172</v>
      </c>
      <c r="E230" s="43" t="n">
        <f aca="false">IF(B230="","",MIN(Calculator!$C$19-H230,D230)+H230)</f>
        <v>1386.37843141456</v>
      </c>
      <c r="F230" s="43" t="n">
        <f aca="false">IF(B230="","",MAX(0,MIN($D$13,D230-(E230-H230))))</f>
        <v>0</v>
      </c>
      <c r="G230" s="43" t="n">
        <f aca="false">IF(B230="","",(E230-H230)+F230)</f>
        <v>601.047282874216</v>
      </c>
      <c r="H230" s="43" t="n">
        <f aca="false">IF(B230="","",D230*Calculator!$C$17/12)</f>
        <v>785.331148540344</v>
      </c>
      <c r="I230" s="43" t="n">
        <f aca="false">IF(B230="","",D230-G230)</f>
        <v>139013.379124298</v>
      </c>
      <c r="J230" s="43" t="n">
        <f aca="false">IF(B230="","",J229+H230)</f>
        <v>219175.606584185</v>
      </c>
    </row>
    <row r="231" customFormat="false" ht="13.5" hidden="false" customHeight="true" outlineLevel="0" collapsed="false">
      <c r="A231" s="5"/>
      <c r="B231" s="38" t="n">
        <f aca="false">IF(OR(B230="",I230&lt;=0.005),"",B230+1)</f>
        <v>213</v>
      </c>
      <c r="C231" s="39" t="n">
        <f aca="false">IF(B231="","",EDATE($D$12,B231-1))</f>
        <v>52657</v>
      </c>
      <c r="D231" s="40" t="n">
        <f aca="false">IF(B231="","",I230)</f>
        <v>139013.379124298</v>
      </c>
      <c r="E231" s="40" t="n">
        <f aca="false">IF(B231="","",MIN(Calculator!$C$19-H231,D231)+H231)</f>
        <v>1386.37843141456</v>
      </c>
      <c r="F231" s="40" t="n">
        <f aca="false">IF(B231="","",MAX(0,MIN($D$13,D231-(E231-H231))))</f>
        <v>0</v>
      </c>
      <c r="G231" s="40" t="n">
        <f aca="false">IF(B231="","",(E231-H231)+F231)</f>
        <v>604.428173840384</v>
      </c>
      <c r="H231" s="40" t="n">
        <f aca="false">IF(B231="","",D231*Calculator!$C$17/12)</f>
        <v>781.950257574176</v>
      </c>
      <c r="I231" s="40" t="n">
        <f aca="false">IF(B231="","",D231-G231)</f>
        <v>138408.950950458</v>
      </c>
      <c r="J231" s="40" t="n">
        <f aca="false">IF(B231="","",J230+H231)</f>
        <v>219957.556841759</v>
      </c>
    </row>
    <row r="232" customFormat="false" ht="13.5" hidden="false" customHeight="true" outlineLevel="0" collapsed="false">
      <c r="A232" s="5"/>
      <c r="B232" s="41" t="n">
        <f aca="false">IF(OR(B231="",I231&lt;=0.005),"",B231+1)</f>
        <v>214</v>
      </c>
      <c r="C232" s="42" t="n">
        <f aca="false">IF(B232="","",EDATE($D$12,B232-1))</f>
        <v>52688</v>
      </c>
      <c r="D232" s="43" t="n">
        <f aca="false">IF(B232="","",I231)</f>
        <v>138408.950950458</v>
      </c>
      <c r="E232" s="43" t="n">
        <f aca="false">IF(B232="","",MIN(Calculator!$C$19-H232,D232)+H232)</f>
        <v>1386.37843141456</v>
      </c>
      <c r="F232" s="43" t="n">
        <f aca="false">IF(B232="","",MAX(0,MIN($D$13,D232-(E232-H232))))</f>
        <v>0</v>
      </c>
      <c r="G232" s="43" t="n">
        <f aca="false">IF(B232="","",(E232-H232)+F232)</f>
        <v>607.828082318236</v>
      </c>
      <c r="H232" s="43" t="n">
        <f aca="false">IF(B232="","",D232*Calculator!$C$17/12)</f>
        <v>778.550349096324</v>
      </c>
      <c r="I232" s="43" t="n">
        <f aca="false">IF(B232="","",D232-G232)</f>
        <v>137801.122868139</v>
      </c>
      <c r="J232" s="43" t="n">
        <f aca="false">IF(B232="","",J231+H232)</f>
        <v>220736.107190856</v>
      </c>
    </row>
    <row r="233" customFormat="false" ht="13.5" hidden="false" customHeight="true" outlineLevel="0" collapsed="false">
      <c r="A233" s="5"/>
      <c r="B233" s="38" t="n">
        <f aca="false">IF(OR(B232="",I232&lt;=0.005),"",B232+1)</f>
        <v>215</v>
      </c>
      <c r="C233" s="39" t="n">
        <f aca="false">IF(B233="","",EDATE($D$12,B233-1))</f>
        <v>52718</v>
      </c>
      <c r="D233" s="40" t="n">
        <f aca="false">IF(B233="","",I232)</f>
        <v>137801.122868139</v>
      </c>
      <c r="E233" s="40" t="n">
        <f aca="false">IF(B233="","",MIN(Calculator!$C$19-H233,D233)+H233)</f>
        <v>1386.37843141456</v>
      </c>
      <c r="F233" s="40" t="n">
        <f aca="false">IF(B233="","",MAX(0,MIN($D$13,D233-(E233-H233))))</f>
        <v>0</v>
      </c>
      <c r="G233" s="40" t="n">
        <f aca="false">IF(B233="","",(E233-H233)+F233)</f>
        <v>611.247115281276</v>
      </c>
      <c r="H233" s="40" t="n">
        <f aca="false">IF(B233="","",D233*Calculator!$C$17/12)</f>
        <v>775.131316133284</v>
      </c>
      <c r="I233" s="40" t="n">
        <f aca="false">IF(B233="","",D233-G233)</f>
        <v>137189.875752858</v>
      </c>
      <c r="J233" s="40" t="n">
        <f aca="false">IF(B233="","",J232+H233)</f>
        <v>221511.238506989</v>
      </c>
    </row>
    <row r="234" customFormat="false" ht="13.5" hidden="false" customHeight="true" outlineLevel="0" collapsed="false">
      <c r="A234" s="5"/>
      <c r="B234" s="41" t="n">
        <f aca="false">IF(OR(B233="",I233&lt;=0.005),"",B233+1)</f>
        <v>216</v>
      </c>
      <c r="C234" s="42" t="n">
        <f aca="false">IF(B234="","",EDATE($D$12,B234-1))</f>
        <v>52749</v>
      </c>
      <c r="D234" s="43" t="n">
        <f aca="false">IF(B234="","",I233)</f>
        <v>137189.875752858</v>
      </c>
      <c r="E234" s="43" t="n">
        <f aca="false">IF(B234="","",MIN(Calculator!$C$19-H234,D234)+H234)</f>
        <v>1386.37843141456</v>
      </c>
      <c r="F234" s="43" t="n">
        <f aca="false">IF(B234="","",MAX(0,MIN($D$13,D234-(E234-H234))))</f>
        <v>0</v>
      </c>
      <c r="G234" s="43" t="n">
        <f aca="false">IF(B234="","",(E234-H234)+F234)</f>
        <v>614.685380304733</v>
      </c>
      <c r="H234" s="43" t="n">
        <f aca="false">IF(B234="","",D234*Calculator!$C$17/12)</f>
        <v>771.693051109827</v>
      </c>
      <c r="I234" s="43" t="n">
        <f aca="false">IF(B234="","",D234-G234)</f>
        <v>136575.190372553</v>
      </c>
      <c r="J234" s="43" t="n">
        <f aca="false">IF(B234="","",J233+H234)</f>
        <v>222282.931558099</v>
      </c>
    </row>
    <row r="235" customFormat="false" ht="13.5" hidden="false" customHeight="true" outlineLevel="0" collapsed="false">
      <c r="A235" s="5"/>
      <c r="B235" s="38" t="n">
        <f aca="false">IF(OR(B234="",I234&lt;=0.005),"",B234+1)</f>
        <v>217</v>
      </c>
      <c r="C235" s="39" t="n">
        <f aca="false">IF(B235="","",EDATE($D$12,B235-1))</f>
        <v>52779</v>
      </c>
      <c r="D235" s="40" t="n">
        <f aca="false">IF(B235="","",I234)</f>
        <v>136575.190372553</v>
      </c>
      <c r="E235" s="40" t="n">
        <f aca="false">IF(B235="","",MIN(Calculator!$C$19-H235,D235)+H235)</f>
        <v>1386.37843141456</v>
      </c>
      <c r="F235" s="40" t="n">
        <f aca="false">IF(B235="","",MAX(0,MIN($D$13,D235-(E235-H235))))</f>
        <v>0</v>
      </c>
      <c r="G235" s="40" t="n">
        <f aca="false">IF(B235="","",(E235-H235)+F235)</f>
        <v>618.142985568947</v>
      </c>
      <c r="H235" s="40" t="n">
        <f aca="false">IF(B235="","",D235*Calculator!$C$17/12)</f>
        <v>768.235445845613</v>
      </c>
      <c r="I235" s="40" t="n">
        <f aca="false">IF(B235="","",D235-G235)</f>
        <v>135957.047386984</v>
      </c>
      <c r="J235" s="40" t="n">
        <f aca="false">IF(B235="","",J234+H235)</f>
        <v>223051.167003944</v>
      </c>
    </row>
    <row r="236" customFormat="false" ht="13.5" hidden="false" customHeight="true" outlineLevel="0" collapsed="false">
      <c r="A236" s="5"/>
      <c r="B236" s="41" t="n">
        <f aca="false">IF(OR(B235="",I235&lt;=0.005),"",B235+1)</f>
        <v>218</v>
      </c>
      <c r="C236" s="42" t="n">
        <f aca="false">IF(B236="","",EDATE($D$12,B236-1))</f>
        <v>52810</v>
      </c>
      <c r="D236" s="43" t="n">
        <f aca="false">IF(B236="","",I235)</f>
        <v>135957.047386984</v>
      </c>
      <c r="E236" s="43" t="n">
        <f aca="false">IF(B236="","",MIN(Calculator!$C$19-H236,D236)+H236)</f>
        <v>1386.37843141456</v>
      </c>
      <c r="F236" s="43" t="n">
        <f aca="false">IF(B236="","",MAX(0,MIN($D$13,D236-(E236-H236))))</f>
        <v>0</v>
      </c>
      <c r="G236" s="43" t="n">
        <f aca="false">IF(B236="","",(E236-H236)+F236)</f>
        <v>621.620039862773</v>
      </c>
      <c r="H236" s="43" t="n">
        <f aca="false">IF(B236="","",D236*Calculator!$C$17/12)</f>
        <v>764.758391551787</v>
      </c>
      <c r="I236" s="43" t="n">
        <f aca="false">IF(B236="","",D236-G236)</f>
        <v>135335.427347122</v>
      </c>
      <c r="J236" s="43" t="n">
        <f aca="false">IF(B236="","",J235+H236)</f>
        <v>223815.925395496</v>
      </c>
    </row>
    <row r="237" customFormat="false" ht="13.5" hidden="false" customHeight="true" outlineLevel="0" collapsed="false">
      <c r="A237" s="5"/>
      <c r="B237" s="38" t="n">
        <f aca="false">IF(OR(B236="",I236&lt;=0.005),"",B236+1)</f>
        <v>219</v>
      </c>
      <c r="C237" s="39" t="n">
        <f aca="false">IF(B237="","",EDATE($D$12,B237-1))</f>
        <v>52841</v>
      </c>
      <c r="D237" s="40" t="n">
        <f aca="false">IF(B237="","",I236)</f>
        <v>135335.427347122</v>
      </c>
      <c r="E237" s="40" t="n">
        <f aca="false">IF(B237="","",MIN(Calculator!$C$19-H237,D237)+H237)</f>
        <v>1386.37843141456</v>
      </c>
      <c r="F237" s="40" t="n">
        <f aca="false">IF(B237="","",MAX(0,MIN($D$13,D237-(E237-H237))))</f>
        <v>0</v>
      </c>
      <c r="G237" s="40" t="n">
        <f aca="false">IF(B237="","",(E237-H237)+F237)</f>
        <v>625.116652587001</v>
      </c>
      <c r="H237" s="40" t="n">
        <f aca="false">IF(B237="","",D237*Calculator!$C$17/12)</f>
        <v>761.261778827559</v>
      </c>
      <c r="I237" s="40" t="n">
        <f aca="false">IF(B237="","",D237-G237)</f>
        <v>134710.310694535</v>
      </c>
      <c r="J237" s="40" t="n">
        <f aca="false">IF(B237="","",J236+H237)</f>
        <v>224577.187174324</v>
      </c>
    </row>
    <row r="238" customFormat="false" ht="13.5" hidden="false" customHeight="true" outlineLevel="0" collapsed="false">
      <c r="A238" s="5"/>
      <c r="B238" s="41" t="n">
        <f aca="false">IF(OR(B237="",I237&lt;=0.005),"",B237+1)</f>
        <v>220</v>
      </c>
      <c r="C238" s="42" t="n">
        <f aca="false">IF(B238="","",EDATE($D$12,B238-1))</f>
        <v>52871</v>
      </c>
      <c r="D238" s="43" t="n">
        <f aca="false">IF(B238="","",I237)</f>
        <v>134710.310694535</v>
      </c>
      <c r="E238" s="43" t="n">
        <f aca="false">IF(B238="","",MIN(Calculator!$C$19-H238,D238)+H238)</f>
        <v>1386.37843141456</v>
      </c>
      <c r="F238" s="43" t="n">
        <f aca="false">IF(B238="","",MAX(0,MIN($D$13,D238-(E238-H238))))</f>
        <v>0</v>
      </c>
      <c r="G238" s="43" t="n">
        <f aca="false">IF(B238="","",(E238-H238)+F238)</f>
        <v>628.632933757803</v>
      </c>
      <c r="H238" s="43" t="n">
        <f aca="false">IF(B238="","",D238*Calculator!$C$17/12)</f>
        <v>757.745497656758</v>
      </c>
      <c r="I238" s="43" t="n">
        <f aca="false">IF(B238="","",D238-G238)</f>
        <v>134081.677760777</v>
      </c>
      <c r="J238" s="43" t="n">
        <f aca="false">IF(B238="","",J237+H238)</f>
        <v>225334.93267198</v>
      </c>
    </row>
    <row r="239" customFormat="false" ht="13.5" hidden="false" customHeight="true" outlineLevel="0" collapsed="false">
      <c r="A239" s="5"/>
      <c r="B239" s="38" t="n">
        <f aca="false">IF(OR(B238="",I238&lt;=0.005),"",B238+1)</f>
        <v>221</v>
      </c>
      <c r="C239" s="39" t="n">
        <f aca="false">IF(B239="","",EDATE($D$12,B239-1))</f>
        <v>52902</v>
      </c>
      <c r="D239" s="40" t="n">
        <f aca="false">IF(B239="","",I238)</f>
        <v>134081.677760777</v>
      </c>
      <c r="E239" s="40" t="n">
        <f aca="false">IF(B239="","",MIN(Calculator!$C$19-H239,D239)+H239)</f>
        <v>1386.37843141456</v>
      </c>
      <c r="F239" s="40" t="n">
        <f aca="false">IF(B239="","",MAX(0,MIN($D$13,D239-(E239-H239))))</f>
        <v>0</v>
      </c>
      <c r="G239" s="40" t="n">
        <f aca="false">IF(B239="","",(E239-H239)+F239)</f>
        <v>632.16899401019</v>
      </c>
      <c r="H239" s="40" t="n">
        <f aca="false">IF(B239="","",D239*Calculator!$C$17/12)</f>
        <v>754.20943740437</v>
      </c>
      <c r="I239" s="40" t="n">
        <f aca="false">IF(B239="","",D239-G239)</f>
        <v>133449.508766767</v>
      </c>
      <c r="J239" s="40" t="n">
        <f aca="false">IF(B239="","",J238+H239)</f>
        <v>226089.142109385</v>
      </c>
    </row>
    <row r="240" customFormat="false" ht="13.5" hidden="false" customHeight="true" outlineLevel="0" collapsed="false">
      <c r="A240" s="5"/>
      <c r="B240" s="41" t="n">
        <f aca="false">IF(OR(B239="",I239&lt;=0.005),"",B239+1)</f>
        <v>222</v>
      </c>
      <c r="C240" s="42" t="n">
        <f aca="false">IF(B240="","",EDATE($D$12,B240-1))</f>
        <v>52932</v>
      </c>
      <c r="D240" s="43" t="n">
        <f aca="false">IF(B240="","",I239)</f>
        <v>133449.508766767</v>
      </c>
      <c r="E240" s="43" t="n">
        <f aca="false">IF(B240="","",MIN(Calculator!$C$19-H240,D240)+H240)</f>
        <v>1386.37843141456</v>
      </c>
      <c r="F240" s="43" t="n">
        <f aca="false">IF(B240="","",MAX(0,MIN($D$13,D240-(E240-H240))))</f>
        <v>0</v>
      </c>
      <c r="G240" s="43" t="n">
        <f aca="false">IF(B240="","",(E240-H240)+F240)</f>
        <v>635.724944601498</v>
      </c>
      <c r="H240" s="43" t="n">
        <f aca="false">IF(B240="","",D240*Calculator!$C$17/12)</f>
        <v>750.653486813063</v>
      </c>
      <c r="I240" s="43" t="n">
        <f aca="false">IF(B240="","",D240-G240)</f>
        <v>132813.783822165</v>
      </c>
      <c r="J240" s="43" t="n">
        <f aca="false">IF(B240="","",J239+H240)</f>
        <v>226839.795596198</v>
      </c>
    </row>
    <row r="241" customFormat="false" ht="13.5" hidden="false" customHeight="true" outlineLevel="0" collapsed="false">
      <c r="A241" s="5"/>
      <c r="B241" s="38" t="n">
        <f aca="false">IF(OR(B240="",I240&lt;=0.005),"",B240+1)</f>
        <v>223</v>
      </c>
      <c r="C241" s="39" t="n">
        <f aca="false">IF(B241="","",EDATE($D$12,B241-1))</f>
        <v>52963</v>
      </c>
      <c r="D241" s="40" t="n">
        <f aca="false">IF(B241="","",I240)</f>
        <v>132813.783822165</v>
      </c>
      <c r="E241" s="40" t="n">
        <f aca="false">IF(B241="","",MIN(Calculator!$C$19-H241,D241)+H241)</f>
        <v>1386.37843141456</v>
      </c>
      <c r="F241" s="40" t="n">
        <f aca="false">IF(B241="","",MAX(0,MIN($D$13,D241-(E241-H241))))</f>
        <v>0</v>
      </c>
      <c r="G241" s="40" t="n">
        <f aca="false">IF(B241="","",(E241-H241)+F241)</f>
        <v>639.300897414881</v>
      </c>
      <c r="H241" s="40" t="n">
        <f aca="false">IF(B241="","",D241*Calculator!$C$17/12)</f>
        <v>747.077533999679</v>
      </c>
      <c r="I241" s="40" t="n">
        <f aca="false">IF(B241="","",D241-G241)</f>
        <v>132174.48292475</v>
      </c>
      <c r="J241" s="40" t="n">
        <f aca="false">IF(B241="","",J240+H241)</f>
        <v>227586.873130198</v>
      </c>
    </row>
    <row r="242" customFormat="false" ht="13.5" hidden="false" customHeight="true" outlineLevel="0" collapsed="false">
      <c r="A242" s="5"/>
      <c r="B242" s="41" t="n">
        <f aca="false">IF(OR(B241="",I241&lt;=0.005),"",B241+1)</f>
        <v>224</v>
      </c>
      <c r="C242" s="42" t="n">
        <f aca="false">IF(B242="","",EDATE($D$12,B242-1))</f>
        <v>52994</v>
      </c>
      <c r="D242" s="43" t="n">
        <f aca="false">IF(B242="","",I241)</f>
        <v>132174.48292475</v>
      </c>
      <c r="E242" s="43" t="n">
        <f aca="false">IF(B242="","",MIN(Calculator!$C$19-H242,D242)+H242)</f>
        <v>1386.37843141456</v>
      </c>
      <c r="F242" s="43" t="n">
        <f aca="false">IF(B242="","",MAX(0,MIN($D$13,D242-(E242-H242))))</f>
        <v>0</v>
      </c>
      <c r="G242" s="43" t="n">
        <f aca="false">IF(B242="","",(E242-H242)+F242)</f>
        <v>642.89696496284</v>
      </c>
      <c r="H242" s="43" t="n">
        <f aca="false">IF(B242="","",D242*Calculator!$C$17/12)</f>
        <v>743.48146645172</v>
      </c>
      <c r="I242" s="43" t="n">
        <f aca="false">IF(B242="","",D242-G242)</f>
        <v>131531.585959787</v>
      </c>
      <c r="J242" s="43" t="n">
        <f aca="false">IF(B242="","",J241+H242)</f>
        <v>228330.354596649</v>
      </c>
    </row>
    <row r="243" customFormat="false" ht="13.5" hidden="false" customHeight="true" outlineLevel="0" collapsed="false">
      <c r="A243" s="5"/>
      <c r="B243" s="38" t="n">
        <f aca="false">IF(OR(B242="",I242&lt;=0.005),"",B242+1)</f>
        <v>225</v>
      </c>
      <c r="C243" s="39" t="n">
        <f aca="false">IF(B243="","",EDATE($D$12,B243-1))</f>
        <v>53022</v>
      </c>
      <c r="D243" s="40" t="n">
        <f aca="false">IF(B243="","",I242)</f>
        <v>131531.585959787</v>
      </c>
      <c r="E243" s="40" t="n">
        <f aca="false">IF(B243="","",MIN(Calculator!$C$19-H243,D243)+H243)</f>
        <v>1386.37843141456</v>
      </c>
      <c r="F243" s="40" t="n">
        <f aca="false">IF(B243="","",MAX(0,MIN($D$13,D243-(E243-H243))))</f>
        <v>0</v>
      </c>
      <c r="G243" s="40" t="n">
        <f aca="false">IF(B243="","",(E243-H243)+F243)</f>
        <v>646.513260390756</v>
      </c>
      <c r="H243" s="40" t="n">
        <f aca="false">IF(B243="","",D243*Calculator!$C$17/12)</f>
        <v>739.865171023805</v>
      </c>
      <c r="I243" s="40" t="n">
        <f aca="false">IF(B243="","",D243-G243)</f>
        <v>130885.072699397</v>
      </c>
      <c r="J243" s="40" t="n">
        <f aca="false">IF(B243="","",J242+H243)</f>
        <v>229070.219767673</v>
      </c>
    </row>
    <row r="244" customFormat="false" ht="13.5" hidden="false" customHeight="true" outlineLevel="0" collapsed="false">
      <c r="A244" s="5"/>
      <c r="B244" s="41" t="n">
        <f aca="false">IF(OR(B243="",I243&lt;=0.005),"",B243+1)</f>
        <v>226</v>
      </c>
      <c r="C244" s="42" t="n">
        <f aca="false">IF(B244="","",EDATE($D$12,B244-1))</f>
        <v>53053</v>
      </c>
      <c r="D244" s="43" t="n">
        <f aca="false">IF(B244="","",I243)</f>
        <v>130885.072699397</v>
      </c>
      <c r="E244" s="43" t="n">
        <f aca="false">IF(B244="","",MIN(Calculator!$C$19-H244,D244)+H244)</f>
        <v>1386.37843141456</v>
      </c>
      <c r="F244" s="43" t="n">
        <f aca="false">IF(B244="","",MAX(0,MIN($D$13,D244-(E244-H244))))</f>
        <v>0</v>
      </c>
      <c r="G244" s="43" t="n">
        <f aca="false">IF(B244="","",(E244-H244)+F244)</f>
        <v>650.149897480454</v>
      </c>
      <c r="H244" s="43" t="n">
        <f aca="false">IF(B244="","",D244*Calculator!$C$17/12)</f>
        <v>736.228533934107</v>
      </c>
      <c r="I244" s="43" t="n">
        <f aca="false">IF(B244="","",D244-G244)</f>
        <v>130234.922801916</v>
      </c>
      <c r="J244" s="43" t="n">
        <f aca="false">IF(B244="","",J243+H244)</f>
        <v>229806.448301607</v>
      </c>
    </row>
    <row r="245" customFormat="false" ht="13.5" hidden="false" customHeight="true" outlineLevel="0" collapsed="false">
      <c r="A245" s="5"/>
      <c r="B245" s="38" t="n">
        <f aca="false">IF(OR(B244="",I244&lt;=0.005),"",B244+1)</f>
        <v>227</v>
      </c>
      <c r="C245" s="39" t="n">
        <f aca="false">IF(B245="","",EDATE($D$12,B245-1))</f>
        <v>53083</v>
      </c>
      <c r="D245" s="40" t="n">
        <f aca="false">IF(B245="","",I244)</f>
        <v>130234.922801916</v>
      </c>
      <c r="E245" s="40" t="n">
        <f aca="false">IF(B245="","",MIN(Calculator!$C$19-H245,D245)+H245)</f>
        <v>1386.37843141456</v>
      </c>
      <c r="F245" s="40" t="n">
        <f aca="false">IF(B245="","",MAX(0,MIN($D$13,D245-(E245-H245))))</f>
        <v>0</v>
      </c>
      <c r="G245" s="40" t="n">
        <f aca="false">IF(B245="","",(E245-H245)+F245)</f>
        <v>653.806990653781</v>
      </c>
      <c r="H245" s="40" t="n">
        <f aca="false">IF(B245="","",D245*Calculator!$C$17/12)</f>
        <v>732.571440760779</v>
      </c>
      <c r="I245" s="40" t="n">
        <f aca="false">IF(B245="","",D245-G245)</f>
        <v>129581.115811262</v>
      </c>
      <c r="J245" s="40" t="n">
        <f aca="false">IF(B245="","",J244+H245)</f>
        <v>230539.019742368</v>
      </c>
    </row>
    <row r="246" customFormat="false" ht="13.5" hidden="false" customHeight="true" outlineLevel="0" collapsed="false">
      <c r="A246" s="5"/>
      <c r="B246" s="41" t="n">
        <f aca="false">IF(OR(B245="",I245&lt;=0.005),"",B245+1)</f>
        <v>228</v>
      </c>
      <c r="C246" s="42" t="n">
        <f aca="false">IF(B246="","",EDATE($D$12,B246-1))</f>
        <v>53114</v>
      </c>
      <c r="D246" s="43" t="n">
        <f aca="false">IF(B246="","",I245)</f>
        <v>129581.115811262</v>
      </c>
      <c r="E246" s="43" t="n">
        <f aca="false">IF(B246="","",MIN(Calculator!$C$19-H246,D246)+H246)</f>
        <v>1386.37843141456</v>
      </c>
      <c r="F246" s="43" t="n">
        <f aca="false">IF(B246="","",MAX(0,MIN($D$13,D246-(E246-H246))))</f>
        <v>0</v>
      </c>
      <c r="G246" s="43" t="n">
        <f aca="false">IF(B246="","",(E246-H246)+F246)</f>
        <v>657.484654976209</v>
      </c>
      <c r="H246" s="43" t="n">
        <f aca="false">IF(B246="","",D246*Calculator!$C$17/12)</f>
        <v>728.893776438351</v>
      </c>
      <c r="I246" s="43" t="n">
        <f aca="false">IF(B246="","",D246-G246)</f>
        <v>128923.631156286</v>
      </c>
      <c r="J246" s="43" t="n">
        <f aca="false">IF(B246="","",J245+H246)</f>
        <v>231267.913518806</v>
      </c>
    </row>
    <row r="247" customFormat="false" ht="13.5" hidden="false" customHeight="true" outlineLevel="0" collapsed="false">
      <c r="A247" s="5"/>
      <c r="B247" s="38" t="n">
        <f aca="false">IF(OR(B246="",I246&lt;=0.005),"",B246+1)</f>
        <v>229</v>
      </c>
      <c r="C247" s="39" t="n">
        <f aca="false">IF(B247="","",EDATE($D$12,B247-1))</f>
        <v>53144</v>
      </c>
      <c r="D247" s="40" t="n">
        <f aca="false">IF(B247="","",I246)</f>
        <v>128923.631156286</v>
      </c>
      <c r="E247" s="40" t="n">
        <f aca="false">IF(B247="","",MIN(Calculator!$C$19-H247,D247)+H247)</f>
        <v>1386.37843141456</v>
      </c>
      <c r="F247" s="40" t="n">
        <f aca="false">IF(B247="","",MAX(0,MIN($D$13,D247-(E247-H247))))</f>
        <v>0</v>
      </c>
      <c r="G247" s="40" t="n">
        <f aca="false">IF(B247="","",(E247-H247)+F247)</f>
        <v>661.18300616045</v>
      </c>
      <c r="H247" s="40" t="n">
        <f aca="false">IF(B247="","",D247*Calculator!$C$17/12)</f>
        <v>725.19542525411</v>
      </c>
      <c r="I247" s="40" t="n">
        <f aca="false">IF(B247="","",D247-G247)</f>
        <v>128262.448150126</v>
      </c>
      <c r="J247" s="40" t="n">
        <f aca="false">IF(B247="","",J246+H247)</f>
        <v>231993.10894406</v>
      </c>
    </row>
    <row r="248" customFormat="false" ht="13.5" hidden="false" customHeight="true" outlineLevel="0" collapsed="false">
      <c r="A248" s="5"/>
      <c r="B248" s="41" t="n">
        <f aca="false">IF(OR(B247="",I247&lt;=0.005),"",B247+1)</f>
        <v>230</v>
      </c>
      <c r="C248" s="42" t="n">
        <f aca="false">IF(B248="","",EDATE($D$12,B248-1))</f>
        <v>53175</v>
      </c>
      <c r="D248" s="43" t="n">
        <f aca="false">IF(B248="","",I247)</f>
        <v>128262.448150126</v>
      </c>
      <c r="E248" s="43" t="n">
        <f aca="false">IF(B248="","",MIN(Calculator!$C$19-H248,D248)+H248)</f>
        <v>1386.37843141456</v>
      </c>
      <c r="F248" s="43" t="n">
        <f aca="false">IF(B248="","",MAX(0,MIN($D$13,D248-(E248-H248))))</f>
        <v>0</v>
      </c>
      <c r="G248" s="43" t="n">
        <f aca="false">IF(B248="","",(E248-H248)+F248)</f>
        <v>664.902160570102</v>
      </c>
      <c r="H248" s="43" t="n">
        <f aca="false">IF(B248="","",D248*Calculator!$C$17/12)</f>
        <v>721.476270844458</v>
      </c>
      <c r="I248" s="43" t="n">
        <f aca="false">IF(B248="","",D248-G248)</f>
        <v>127597.545989556</v>
      </c>
      <c r="J248" s="43" t="n">
        <f aca="false">IF(B248="","",J247+H248)</f>
        <v>232714.585214905</v>
      </c>
    </row>
    <row r="249" customFormat="false" ht="13.5" hidden="false" customHeight="true" outlineLevel="0" collapsed="false">
      <c r="A249" s="5"/>
      <c r="B249" s="38" t="n">
        <f aca="false">IF(OR(B248="",I248&lt;=0.005),"",B248+1)</f>
        <v>231</v>
      </c>
      <c r="C249" s="39" t="n">
        <f aca="false">IF(B249="","",EDATE($D$12,B249-1))</f>
        <v>53206</v>
      </c>
      <c r="D249" s="40" t="n">
        <f aca="false">IF(B249="","",I248)</f>
        <v>127597.545989556</v>
      </c>
      <c r="E249" s="40" t="n">
        <f aca="false">IF(B249="","",MIN(Calculator!$C$19-H249,D249)+H249)</f>
        <v>1386.37843141456</v>
      </c>
      <c r="F249" s="40" t="n">
        <f aca="false">IF(B249="","",MAX(0,MIN($D$13,D249-(E249-H249))))</f>
        <v>0</v>
      </c>
      <c r="G249" s="40" t="n">
        <f aca="false">IF(B249="","",(E249-H249)+F249)</f>
        <v>668.642235223309</v>
      </c>
      <c r="H249" s="40" t="n">
        <f aca="false">IF(B249="","",D249*Calculator!$C$17/12)</f>
        <v>717.736196191251</v>
      </c>
      <c r="I249" s="40" t="n">
        <f aca="false">IF(B249="","",D249-G249)</f>
        <v>126928.903754332</v>
      </c>
      <c r="J249" s="40" t="n">
        <f aca="false">IF(B249="","",J248+H249)</f>
        <v>233432.321411096</v>
      </c>
    </row>
    <row r="250" customFormat="false" ht="13.5" hidden="false" customHeight="true" outlineLevel="0" collapsed="false">
      <c r="A250" s="5"/>
      <c r="B250" s="41" t="n">
        <f aca="false">IF(OR(B249="",I249&lt;=0.005),"",B249+1)</f>
        <v>232</v>
      </c>
      <c r="C250" s="42" t="n">
        <f aca="false">IF(B250="","",EDATE($D$12,B250-1))</f>
        <v>53236</v>
      </c>
      <c r="D250" s="43" t="n">
        <f aca="false">IF(B250="","",I249)</f>
        <v>126928.903754332</v>
      </c>
      <c r="E250" s="43" t="n">
        <f aca="false">IF(B250="","",MIN(Calculator!$C$19-H250,D250)+H250)</f>
        <v>1386.37843141456</v>
      </c>
      <c r="F250" s="43" t="n">
        <f aca="false">IF(B250="","",MAX(0,MIN($D$13,D250-(E250-H250))))</f>
        <v>0</v>
      </c>
      <c r="G250" s="43" t="n">
        <f aca="false">IF(B250="","",(E250-H250)+F250)</f>
        <v>672.40334779644</v>
      </c>
      <c r="H250" s="43" t="n">
        <f aca="false">IF(B250="","",D250*Calculator!$C$17/12)</f>
        <v>713.97508361812</v>
      </c>
      <c r="I250" s="43" t="n">
        <f aca="false">IF(B250="","",D250-G250)</f>
        <v>126256.500406536</v>
      </c>
      <c r="J250" s="43" t="n">
        <f aca="false">IF(B250="","",J249+H250)</f>
        <v>234146.296494714</v>
      </c>
    </row>
    <row r="251" customFormat="false" ht="13.5" hidden="false" customHeight="true" outlineLevel="0" collapsed="false">
      <c r="A251" s="5"/>
      <c r="B251" s="38" t="n">
        <f aca="false">IF(OR(B250="",I250&lt;=0.005),"",B250+1)</f>
        <v>233</v>
      </c>
      <c r="C251" s="39" t="n">
        <f aca="false">IF(B251="","",EDATE($D$12,B251-1))</f>
        <v>53267</v>
      </c>
      <c r="D251" s="40" t="n">
        <f aca="false">IF(B251="","",I250)</f>
        <v>126256.500406536</v>
      </c>
      <c r="E251" s="40" t="n">
        <f aca="false">IF(B251="","",MIN(Calculator!$C$19-H251,D251)+H251)</f>
        <v>1386.37843141456</v>
      </c>
      <c r="F251" s="40" t="n">
        <f aca="false">IF(B251="","",MAX(0,MIN($D$13,D251-(E251-H251))))</f>
        <v>0</v>
      </c>
      <c r="G251" s="40" t="n">
        <f aca="false">IF(B251="","",(E251-H251)+F251)</f>
        <v>676.185616627795</v>
      </c>
      <c r="H251" s="40" t="n">
        <f aca="false">IF(B251="","",D251*Calculator!$C$17/12)</f>
        <v>710.192814786765</v>
      </c>
      <c r="I251" s="40" t="n">
        <f aca="false">IF(B251="","",D251-G251)</f>
        <v>125580.314789908</v>
      </c>
      <c r="J251" s="40" t="n">
        <f aca="false">IF(B251="","",J250+H251)</f>
        <v>234856.489309501</v>
      </c>
    </row>
    <row r="252" customFormat="false" ht="13.5" hidden="false" customHeight="true" outlineLevel="0" collapsed="false">
      <c r="A252" s="5"/>
      <c r="B252" s="41" t="n">
        <f aca="false">IF(OR(B251="",I251&lt;=0.005),"",B251+1)</f>
        <v>234</v>
      </c>
      <c r="C252" s="42" t="n">
        <f aca="false">IF(B252="","",EDATE($D$12,B252-1))</f>
        <v>53297</v>
      </c>
      <c r="D252" s="43" t="n">
        <f aca="false">IF(B252="","",I251)</f>
        <v>125580.314789908</v>
      </c>
      <c r="E252" s="43" t="n">
        <f aca="false">IF(B252="","",MIN(Calculator!$C$19-H252,D252)+H252)</f>
        <v>1386.37843141456</v>
      </c>
      <c r="F252" s="43" t="n">
        <f aca="false">IF(B252="","",MAX(0,MIN($D$13,D252-(E252-H252))))</f>
        <v>0</v>
      </c>
      <c r="G252" s="43" t="n">
        <f aca="false">IF(B252="","",(E252-H252)+F252)</f>
        <v>679.989160721327</v>
      </c>
      <c r="H252" s="43" t="n">
        <f aca="false">IF(B252="","",D252*Calculator!$C$17/12)</f>
        <v>706.389270693233</v>
      </c>
      <c r="I252" s="43" t="n">
        <f aca="false">IF(B252="","",D252-G252)</f>
        <v>124900.325629187</v>
      </c>
      <c r="J252" s="43" t="n">
        <f aca="false">IF(B252="","",J251+H252)</f>
        <v>235562.878580194</v>
      </c>
    </row>
    <row r="253" customFormat="false" ht="13.5" hidden="false" customHeight="true" outlineLevel="0" collapsed="false">
      <c r="A253" s="5"/>
      <c r="B253" s="38" t="n">
        <f aca="false">IF(OR(B252="",I252&lt;=0.005),"",B252+1)</f>
        <v>235</v>
      </c>
      <c r="C253" s="39" t="n">
        <f aca="false">IF(B253="","",EDATE($D$12,B253-1))</f>
        <v>53328</v>
      </c>
      <c r="D253" s="40" t="n">
        <f aca="false">IF(B253="","",I252)</f>
        <v>124900.325629187</v>
      </c>
      <c r="E253" s="40" t="n">
        <f aca="false">IF(B253="","",MIN(Calculator!$C$19-H253,D253)+H253)</f>
        <v>1386.37843141456</v>
      </c>
      <c r="F253" s="40" t="n">
        <f aca="false">IF(B253="","",MAX(0,MIN($D$13,D253-(E253-H253))))</f>
        <v>0</v>
      </c>
      <c r="G253" s="40" t="n">
        <f aca="false">IF(B253="","",(E253-H253)+F253)</f>
        <v>683.814099750384</v>
      </c>
      <c r="H253" s="40" t="n">
        <f aca="false">IF(B253="","",D253*Calculator!$C$17/12)</f>
        <v>702.564331664176</v>
      </c>
      <c r="I253" s="40" t="n">
        <f aca="false">IF(B253="","",D253-G253)</f>
        <v>124216.511529436</v>
      </c>
      <c r="J253" s="40" t="n">
        <f aca="false">IF(B253="","",J252+H253)</f>
        <v>236265.442911858</v>
      </c>
    </row>
    <row r="254" customFormat="false" ht="13.5" hidden="false" customHeight="true" outlineLevel="0" collapsed="false">
      <c r="A254" s="5"/>
      <c r="B254" s="41" t="n">
        <f aca="false">IF(OR(B253="",I253&lt;=0.005),"",B253+1)</f>
        <v>236</v>
      </c>
      <c r="C254" s="42" t="n">
        <f aca="false">IF(B254="","",EDATE($D$12,B254-1))</f>
        <v>53359</v>
      </c>
      <c r="D254" s="43" t="n">
        <f aca="false">IF(B254="","",I253)</f>
        <v>124216.511529436</v>
      </c>
      <c r="E254" s="43" t="n">
        <f aca="false">IF(B254="","",MIN(Calculator!$C$19-H254,D254)+H254)</f>
        <v>1386.37843141456</v>
      </c>
      <c r="F254" s="43" t="n">
        <f aca="false">IF(B254="","",MAX(0,MIN($D$13,D254-(E254-H254))))</f>
        <v>0</v>
      </c>
      <c r="G254" s="43" t="n">
        <f aca="false">IF(B254="","",(E254-H254)+F254)</f>
        <v>687.66055406148</v>
      </c>
      <c r="H254" s="43" t="n">
        <f aca="false">IF(B254="","",D254*Calculator!$C$17/12)</f>
        <v>698.71787735308</v>
      </c>
      <c r="I254" s="43" t="n">
        <f aca="false">IF(B254="","",D254-G254)</f>
        <v>123528.850975375</v>
      </c>
      <c r="J254" s="43" t="n">
        <f aca="false">IF(B254="","",J253+H254)</f>
        <v>236964.160789212</v>
      </c>
    </row>
    <row r="255" customFormat="false" ht="13.5" hidden="false" customHeight="true" outlineLevel="0" collapsed="false">
      <c r="A255" s="5"/>
      <c r="B255" s="38" t="n">
        <f aca="false">IF(OR(B254="",I254&lt;=0.005),"",B254+1)</f>
        <v>237</v>
      </c>
      <c r="C255" s="39" t="n">
        <f aca="false">IF(B255="","",EDATE($D$12,B255-1))</f>
        <v>53387</v>
      </c>
      <c r="D255" s="40" t="n">
        <f aca="false">IF(B255="","",I254)</f>
        <v>123528.850975375</v>
      </c>
      <c r="E255" s="40" t="n">
        <f aca="false">IF(B255="","",MIN(Calculator!$C$19-H255,D255)+H255)</f>
        <v>1386.37843141456</v>
      </c>
      <c r="F255" s="40" t="n">
        <f aca="false">IF(B255="","",MAX(0,MIN($D$13,D255-(E255-H255))))</f>
        <v>0</v>
      </c>
      <c r="G255" s="40" t="n">
        <f aca="false">IF(B255="","",(E255-H255)+F255)</f>
        <v>691.528644678076</v>
      </c>
      <c r="H255" s="40" t="n">
        <f aca="false">IF(B255="","",D255*Calculator!$C$17/12)</f>
        <v>694.849786736484</v>
      </c>
      <c r="I255" s="40" t="n">
        <f aca="false">IF(B255="","",D255-G255)</f>
        <v>122837.322330697</v>
      </c>
      <c r="J255" s="40" t="n">
        <f aca="false">IF(B255="","",J254+H255)</f>
        <v>237659.010575948</v>
      </c>
    </row>
    <row r="256" customFormat="false" ht="13.5" hidden="false" customHeight="true" outlineLevel="0" collapsed="false">
      <c r="A256" s="5"/>
      <c r="B256" s="41" t="n">
        <f aca="false">IF(OR(B255="",I255&lt;=0.005),"",B255+1)</f>
        <v>238</v>
      </c>
      <c r="C256" s="42" t="n">
        <f aca="false">IF(B256="","",EDATE($D$12,B256-1))</f>
        <v>53418</v>
      </c>
      <c r="D256" s="43" t="n">
        <f aca="false">IF(B256="","",I255)</f>
        <v>122837.322330697</v>
      </c>
      <c r="E256" s="43" t="n">
        <f aca="false">IF(B256="","",MIN(Calculator!$C$19-H256,D256)+H256)</f>
        <v>1386.37843141456</v>
      </c>
      <c r="F256" s="43" t="n">
        <f aca="false">IF(B256="","",MAX(0,MIN($D$13,D256-(E256-H256))))</f>
        <v>0</v>
      </c>
      <c r="G256" s="43" t="n">
        <f aca="false">IF(B256="","",(E256-H256)+F256)</f>
        <v>695.41849330439</v>
      </c>
      <c r="H256" s="43" t="n">
        <f aca="false">IF(B256="","",D256*Calculator!$C$17/12)</f>
        <v>690.95993811017</v>
      </c>
      <c r="I256" s="43" t="n">
        <f aca="false">IF(B256="","",D256-G256)</f>
        <v>122141.903837392</v>
      </c>
      <c r="J256" s="43" t="n">
        <f aca="false">IF(B256="","",J255+H256)</f>
        <v>238349.970514058</v>
      </c>
    </row>
    <row r="257" customFormat="false" ht="13.5" hidden="false" customHeight="true" outlineLevel="0" collapsed="false">
      <c r="A257" s="5"/>
      <c r="B257" s="38" t="n">
        <f aca="false">IF(OR(B256="",I256&lt;=0.005),"",B256+1)</f>
        <v>239</v>
      </c>
      <c r="C257" s="39" t="n">
        <f aca="false">IF(B257="","",EDATE($D$12,B257-1))</f>
        <v>53448</v>
      </c>
      <c r="D257" s="40" t="n">
        <f aca="false">IF(B257="","",I256)</f>
        <v>122141.903837392</v>
      </c>
      <c r="E257" s="40" t="n">
        <f aca="false">IF(B257="","",MIN(Calculator!$C$19-H257,D257)+H257)</f>
        <v>1386.37843141456</v>
      </c>
      <c r="F257" s="40" t="n">
        <f aca="false">IF(B257="","",MAX(0,MIN($D$13,D257-(E257-H257))))</f>
        <v>0</v>
      </c>
      <c r="G257" s="40" t="n">
        <f aca="false">IF(B257="","",(E257-H257)+F257)</f>
        <v>699.330222329227</v>
      </c>
      <c r="H257" s="40" t="n">
        <f aca="false">IF(B257="","",D257*Calculator!$C$17/12)</f>
        <v>687.048209085333</v>
      </c>
      <c r="I257" s="40" t="n">
        <f aca="false">IF(B257="","",D257-G257)</f>
        <v>121442.573615063</v>
      </c>
      <c r="J257" s="40" t="n">
        <f aca="false">IF(B257="","",J256+H257)</f>
        <v>239037.018723144</v>
      </c>
    </row>
    <row r="258" customFormat="false" ht="13.5" hidden="false" customHeight="true" outlineLevel="0" collapsed="false">
      <c r="A258" s="5"/>
      <c r="B258" s="41" t="n">
        <f aca="false">IF(OR(B257="",I257&lt;=0.005),"",B257+1)</f>
        <v>240</v>
      </c>
      <c r="C258" s="42" t="n">
        <f aca="false">IF(B258="","",EDATE($D$12,B258-1))</f>
        <v>53479</v>
      </c>
      <c r="D258" s="43" t="n">
        <f aca="false">IF(B258="","",I257)</f>
        <v>121442.573615063</v>
      </c>
      <c r="E258" s="43" t="n">
        <f aca="false">IF(B258="","",MIN(Calculator!$C$19-H258,D258)+H258)</f>
        <v>1386.37843141456</v>
      </c>
      <c r="F258" s="43" t="n">
        <f aca="false">IF(B258="","",MAX(0,MIN($D$13,D258-(E258-H258))))</f>
        <v>0</v>
      </c>
      <c r="G258" s="43" t="n">
        <f aca="false">IF(B258="","",(E258-H258)+F258)</f>
        <v>703.263954829829</v>
      </c>
      <c r="H258" s="43" t="n">
        <f aca="false">IF(B258="","",D258*Calculator!$C$17/12)</f>
        <v>683.114476584731</v>
      </c>
      <c r="I258" s="43" t="n">
        <f aca="false">IF(B258="","",D258-G258)</f>
        <v>120739.309660233</v>
      </c>
      <c r="J258" s="43" t="n">
        <f aca="false">IF(B258="","",J257+H258)</f>
        <v>239720.133199728</v>
      </c>
    </row>
    <row r="259" customFormat="false" ht="13.5" hidden="false" customHeight="true" outlineLevel="0" collapsed="false">
      <c r="A259" s="5"/>
      <c r="B259" s="38" t="n">
        <f aca="false">IF(OR(B258="",I258&lt;=0.005),"",B258+1)</f>
        <v>241</v>
      </c>
      <c r="C259" s="39" t="n">
        <f aca="false">IF(B259="","",EDATE($D$12,B259-1))</f>
        <v>53509</v>
      </c>
      <c r="D259" s="40" t="n">
        <f aca="false">IF(B259="","",I258)</f>
        <v>120739.309660233</v>
      </c>
      <c r="E259" s="40" t="n">
        <f aca="false">IF(B259="","",MIN(Calculator!$C$19-H259,D259)+H259)</f>
        <v>1386.37843141456</v>
      </c>
      <c r="F259" s="40" t="n">
        <f aca="false">IF(B259="","",MAX(0,MIN($D$13,D259-(E259-H259))))</f>
        <v>0</v>
      </c>
      <c r="G259" s="40" t="n">
        <f aca="false">IF(B259="","",(E259-H259)+F259)</f>
        <v>707.219814575747</v>
      </c>
      <c r="H259" s="40" t="n">
        <f aca="false">IF(B259="","",D259*Calculator!$C$17/12)</f>
        <v>679.158616838813</v>
      </c>
      <c r="I259" s="40" t="n">
        <f aca="false">IF(B259="","",D259-G259)</f>
        <v>120032.089845658</v>
      </c>
      <c r="J259" s="40" t="n">
        <f aca="false">IF(B259="","",J258+H259)</f>
        <v>240399.291816567</v>
      </c>
    </row>
    <row r="260" customFormat="false" ht="13.5" hidden="false" customHeight="true" outlineLevel="0" collapsed="false">
      <c r="A260" s="5"/>
      <c r="B260" s="41" t="n">
        <f aca="false">IF(OR(B259="",I259&lt;=0.005),"",B259+1)</f>
        <v>242</v>
      </c>
      <c r="C260" s="42" t="n">
        <f aca="false">IF(B260="","",EDATE($D$12,B260-1))</f>
        <v>53540</v>
      </c>
      <c r="D260" s="43" t="n">
        <f aca="false">IF(B260="","",I259)</f>
        <v>120032.089845658</v>
      </c>
      <c r="E260" s="43" t="n">
        <f aca="false">IF(B260="","",MIN(Calculator!$C$19-H260,D260)+H260)</f>
        <v>1386.37843141456</v>
      </c>
      <c r="F260" s="43" t="n">
        <f aca="false">IF(B260="","",MAX(0,MIN($D$13,D260-(E260-H260))))</f>
        <v>0</v>
      </c>
      <c r="G260" s="43" t="n">
        <f aca="false">IF(B260="","",(E260-H260)+F260)</f>
        <v>711.197926032736</v>
      </c>
      <c r="H260" s="43" t="n">
        <f aca="false">IF(B260="","",D260*Calculator!$C$17/12)</f>
        <v>675.180505381824</v>
      </c>
      <c r="I260" s="43" t="n">
        <f aca="false">IF(B260="","",D260-G260)</f>
        <v>119320.891919625</v>
      </c>
      <c r="J260" s="43" t="n">
        <f aca="false">IF(B260="","",J259+H260)</f>
        <v>241074.472321949</v>
      </c>
    </row>
    <row r="261" customFormat="false" ht="13.5" hidden="false" customHeight="true" outlineLevel="0" collapsed="false">
      <c r="A261" s="5"/>
      <c r="B261" s="38" t="n">
        <f aca="false">IF(OR(B260="",I260&lt;=0.005),"",B260+1)</f>
        <v>243</v>
      </c>
      <c r="C261" s="39" t="n">
        <f aca="false">IF(B261="","",EDATE($D$12,B261-1))</f>
        <v>53571</v>
      </c>
      <c r="D261" s="40" t="n">
        <f aca="false">IF(B261="","",I260)</f>
        <v>119320.891919625</v>
      </c>
      <c r="E261" s="40" t="n">
        <f aca="false">IF(B261="","",MIN(Calculator!$C$19-H261,D261)+H261)</f>
        <v>1386.37843141456</v>
      </c>
      <c r="F261" s="40" t="n">
        <f aca="false">IF(B261="","",MAX(0,MIN($D$13,D261-(E261-H261))))</f>
        <v>0</v>
      </c>
      <c r="G261" s="40" t="n">
        <f aca="false">IF(B261="","",(E261-H261)+F261)</f>
        <v>715.19841436667</v>
      </c>
      <c r="H261" s="40" t="n">
        <f aca="false">IF(B261="","",D261*Calculator!$C$17/12)</f>
        <v>671.18001704789</v>
      </c>
      <c r="I261" s="40" t="n">
        <f aca="false">IF(B261="","",D261-G261)</f>
        <v>118605.693505258</v>
      </c>
      <c r="J261" s="40" t="n">
        <f aca="false">IF(B261="","",J260+H261)</f>
        <v>241745.652338997</v>
      </c>
    </row>
    <row r="262" customFormat="false" ht="13.5" hidden="false" customHeight="true" outlineLevel="0" collapsed="false">
      <c r="A262" s="5"/>
      <c r="B262" s="41" t="n">
        <f aca="false">IF(OR(B261="",I261&lt;=0.005),"",B261+1)</f>
        <v>244</v>
      </c>
      <c r="C262" s="42" t="n">
        <f aca="false">IF(B262="","",EDATE($D$12,B262-1))</f>
        <v>53601</v>
      </c>
      <c r="D262" s="43" t="n">
        <f aca="false">IF(B262="","",I261)</f>
        <v>118605.693505258</v>
      </c>
      <c r="E262" s="43" t="n">
        <f aca="false">IF(B262="","",MIN(Calculator!$C$19-H262,D262)+H262)</f>
        <v>1386.37843141456</v>
      </c>
      <c r="F262" s="43" t="n">
        <f aca="false">IF(B262="","",MAX(0,MIN($D$13,D262-(E262-H262))))</f>
        <v>0</v>
      </c>
      <c r="G262" s="43" t="n">
        <f aca="false">IF(B262="","",(E262-H262)+F262)</f>
        <v>719.221405447482</v>
      </c>
      <c r="H262" s="43" t="n">
        <f aca="false">IF(B262="","",D262*Calculator!$C$17/12)</f>
        <v>667.157025967078</v>
      </c>
      <c r="I262" s="43" t="n">
        <f aca="false">IF(B262="","",D262-G262)</f>
        <v>117886.472099811</v>
      </c>
      <c r="J262" s="43" t="n">
        <f aca="false">IF(B262="","",J261+H262)</f>
        <v>242412.809364964</v>
      </c>
    </row>
    <row r="263" customFormat="false" ht="13.5" hidden="false" customHeight="true" outlineLevel="0" collapsed="false">
      <c r="A263" s="5"/>
      <c r="B263" s="38" t="n">
        <f aca="false">IF(OR(B262="",I262&lt;=0.005),"",B262+1)</f>
        <v>245</v>
      </c>
      <c r="C263" s="39" t="n">
        <f aca="false">IF(B263="","",EDATE($D$12,B263-1))</f>
        <v>53632</v>
      </c>
      <c r="D263" s="40" t="n">
        <f aca="false">IF(B263="","",I262)</f>
        <v>117886.472099811</v>
      </c>
      <c r="E263" s="40" t="n">
        <f aca="false">IF(B263="","",MIN(Calculator!$C$19-H263,D263)+H263)</f>
        <v>1386.37843141456</v>
      </c>
      <c r="F263" s="40" t="n">
        <f aca="false">IF(B263="","",MAX(0,MIN($D$13,D263-(E263-H263))))</f>
        <v>0</v>
      </c>
      <c r="G263" s="40" t="n">
        <f aca="false">IF(B263="","",(E263-H263)+F263)</f>
        <v>723.267025853124</v>
      </c>
      <c r="H263" s="40" t="n">
        <f aca="false">IF(B263="","",D263*Calculator!$C$17/12)</f>
        <v>663.111405561436</v>
      </c>
      <c r="I263" s="40" t="n">
        <f aca="false">IF(B263="","",D263-G263)</f>
        <v>117163.205073958</v>
      </c>
      <c r="J263" s="40" t="n">
        <f aca="false">IF(B263="","",J262+H263)</f>
        <v>243075.920770525</v>
      </c>
    </row>
    <row r="264" customFormat="false" ht="13.5" hidden="false" customHeight="true" outlineLevel="0" collapsed="false">
      <c r="A264" s="5"/>
      <c r="B264" s="41" t="n">
        <f aca="false">IF(OR(B263="",I263&lt;=0.005),"",B263+1)</f>
        <v>246</v>
      </c>
      <c r="C264" s="42" t="n">
        <f aca="false">IF(B264="","",EDATE($D$12,B264-1))</f>
        <v>53662</v>
      </c>
      <c r="D264" s="43" t="n">
        <f aca="false">IF(B264="","",I263)</f>
        <v>117163.205073958</v>
      </c>
      <c r="E264" s="43" t="n">
        <f aca="false">IF(B264="","",MIN(Calculator!$C$19-H264,D264)+H264)</f>
        <v>1386.37843141456</v>
      </c>
      <c r="F264" s="43" t="n">
        <f aca="false">IF(B264="","",MAX(0,MIN($D$13,D264-(E264-H264))))</f>
        <v>0</v>
      </c>
      <c r="G264" s="43" t="n">
        <f aca="false">IF(B264="","",(E264-H264)+F264)</f>
        <v>727.335402873548</v>
      </c>
      <c r="H264" s="43" t="n">
        <f aca="false">IF(B264="","",D264*Calculator!$C$17/12)</f>
        <v>659.043028541012</v>
      </c>
      <c r="I264" s="43" t="n">
        <f aca="false">IF(B264="","",D264-G264)</f>
        <v>116435.869671084</v>
      </c>
      <c r="J264" s="43" t="n">
        <f aca="false">IF(B264="","",J263+H264)</f>
        <v>243734.963799066</v>
      </c>
    </row>
    <row r="265" customFormat="false" ht="13.5" hidden="false" customHeight="true" outlineLevel="0" collapsed="false">
      <c r="A265" s="5"/>
      <c r="B265" s="38" t="n">
        <f aca="false">IF(OR(B264="",I264&lt;=0.005),"",B264+1)</f>
        <v>247</v>
      </c>
      <c r="C265" s="39" t="n">
        <f aca="false">IF(B265="","",EDATE($D$12,B265-1))</f>
        <v>53693</v>
      </c>
      <c r="D265" s="40" t="n">
        <f aca="false">IF(B265="","",I264)</f>
        <v>116435.869671084</v>
      </c>
      <c r="E265" s="40" t="n">
        <f aca="false">IF(B265="","",MIN(Calculator!$C$19-H265,D265)+H265)</f>
        <v>1386.37843141456</v>
      </c>
      <c r="F265" s="40" t="n">
        <f aca="false">IF(B265="","",MAX(0,MIN($D$13,D265-(E265-H265))))</f>
        <v>0</v>
      </c>
      <c r="G265" s="40" t="n">
        <f aca="false">IF(B265="","",(E265-H265)+F265)</f>
        <v>731.426664514712</v>
      </c>
      <c r="H265" s="40" t="n">
        <f aca="false">IF(B265="","",D265*Calculator!$C$17/12)</f>
        <v>654.951766899848</v>
      </c>
      <c r="I265" s="40" t="n">
        <f aca="false">IF(B265="","",D265-G265)</f>
        <v>115704.443006569</v>
      </c>
      <c r="J265" s="40" t="n">
        <f aca="false">IF(B265="","",J264+H265)</f>
        <v>244389.915565966</v>
      </c>
    </row>
    <row r="266" customFormat="false" ht="13.5" hidden="false" customHeight="true" outlineLevel="0" collapsed="false">
      <c r="A266" s="5"/>
      <c r="B266" s="41" t="n">
        <f aca="false">IF(OR(B265="",I265&lt;=0.005),"",B265+1)</f>
        <v>248</v>
      </c>
      <c r="C266" s="42" t="n">
        <f aca="false">IF(B266="","",EDATE($D$12,B266-1))</f>
        <v>53724</v>
      </c>
      <c r="D266" s="43" t="n">
        <f aca="false">IF(B266="","",I265)</f>
        <v>115704.443006569</v>
      </c>
      <c r="E266" s="43" t="n">
        <f aca="false">IF(B266="","",MIN(Calculator!$C$19-H266,D266)+H266)</f>
        <v>1386.37843141456</v>
      </c>
      <c r="F266" s="43" t="n">
        <f aca="false">IF(B266="","",MAX(0,MIN($D$13,D266-(E266-H266))))</f>
        <v>0</v>
      </c>
      <c r="G266" s="43" t="n">
        <f aca="false">IF(B266="","",(E266-H266)+F266)</f>
        <v>735.540939502607</v>
      </c>
      <c r="H266" s="43" t="n">
        <f aca="false">IF(B266="","",D266*Calculator!$C$17/12)</f>
        <v>650.837491911953</v>
      </c>
      <c r="I266" s="43" t="n">
        <f aca="false">IF(B266="","",D266-G266)</f>
        <v>114968.902067067</v>
      </c>
      <c r="J266" s="43" t="n">
        <f aca="false">IF(B266="","",J265+H266)</f>
        <v>245040.753057878</v>
      </c>
    </row>
    <row r="267" customFormat="false" ht="13.5" hidden="false" customHeight="true" outlineLevel="0" collapsed="false">
      <c r="A267" s="5"/>
      <c r="B267" s="38" t="n">
        <f aca="false">IF(OR(B266="",I266&lt;=0.005),"",B266+1)</f>
        <v>249</v>
      </c>
      <c r="C267" s="39" t="n">
        <f aca="false">IF(B267="","",EDATE($D$12,B267-1))</f>
        <v>53752</v>
      </c>
      <c r="D267" s="40" t="n">
        <f aca="false">IF(B267="","",I266)</f>
        <v>114968.902067067</v>
      </c>
      <c r="E267" s="40" t="n">
        <f aca="false">IF(B267="","",MIN(Calculator!$C$19-H267,D267)+H267)</f>
        <v>1386.37843141456</v>
      </c>
      <c r="F267" s="40" t="n">
        <f aca="false">IF(B267="","",MAX(0,MIN($D$13,D267-(E267-H267))))</f>
        <v>0</v>
      </c>
      <c r="G267" s="40" t="n">
        <f aca="false">IF(B267="","",(E267-H267)+F267)</f>
        <v>739.678357287309</v>
      </c>
      <c r="H267" s="40" t="n">
        <f aca="false">IF(B267="","",D267*Calculator!$C$17/12)</f>
        <v>646.700074127251</v>
      </c>
      <c r="I267" s="40" t="n">
        <f aca="false">IF(B267="","",D267-G267)</f>
        <v>114229.22370978</v>
      </c>
      <c r="J267" s="40" t="n">
        <f aca="false">IF(B267="","",J266+H267)</f>
        <v>245687.453132005</v>
      </c>
    </row>
    <row r="268" customFormat="false" ht="13.5" hidden="false" customHeight="true" outlineLevel="0" collapsed="false">
      <c r="A268" s="5"/>
      <c r="B268" s="41" t="n">
        <f aca="false">IF(OR(B267="",I267&lt;=0.005),"",B267+1)</f>
        <v>250</v>
      </c>
      <c r="C268" s="42" t="n">
        <f aca="false">IF(B268="","",EDATE($D$12,B268-1))</f>
        <v>53783</v>
      </c>
      <c r="D268" s="43" t="n">
        <f aca="false">IF(B268="","",I267)</f>
        <v>114229.22370978</v>
      </c>
      <c r="E268" s="43" t="n">
        <f aca="false">IF(B268="","",MIN(Calculator!$C$19-H268,D268)+H268)</f>
        <v>1386.37843141456</v>
      </c>
      <c r="F268" s="43" t="n">
        <f aca="false">IF(B268="","",MAX(0,MIN($D$13,D268-(E268-H268))))</f>
        <v>0</v>
      </c>
      <c r="G268" s="43" t="n">
        <f aca="false">IF(B268="","",(E268-H268)+F268)</f>
        <v>743.83904804705</v>
      </c>
      <c r="H268" s="43" t="n">
        <f aca="false">IF(B268="","",D268*Calculator!$C$17/12)</f>
        <v>642.53938336751</v>
      </c>
      <c r="I268" s="43" t="n">
        <f aca="false">IF(B268="","",D268-G268)</f>
        <v>113485.384661732</v>
      </c>
      <c r="J268" s="43" t="n">
        <f aca="false">IF(B268="","",J267+H268)</f>
        <v>246329.992515373</v>
      </c>
    </row>
    <row r="269" customFormat="false" ht="13.5" hidden="false" customHeight="true" outlineLevel="0" collapsed="false">
      <c r="A269" s="5"/>
      <c r="B269" s="38" t="n">
        <f aca="false">IF(OR(B268="",I268&lt;=0.005),"",B268+1)</f>
        <v>251</v>
      </c>
      <c r="C269" s="39" t="n">
        <f aca="false">IF(B269="","",EDATE($D$12,B269-1))</f>
        <v>53813</v>
      </c>
      <c r="D269" s="40" t="n">
        <f aca="false">IF(B269="","",I268)</f>
        <v>113485.384661732</v>
      </c>
      <c r="E269" s="40" t="n">
        <f aca="false">IF(B269="","",MIN(Calculator!$C$19-H269,D269)+H269)</f>
        <v>1386.37843141456</v>
      </c>
      <c r="F269" s="40" t="n">
        <f aca="false">IF(B269="","",MAX(0,MIN($D$13,D269-(E269-H269))))</f>
        <v>0</v>
      </c>
      <c r="G269" s="40" t="n">
        <f aca="false">IF(B269="","",(E269-H269)+F269)</f>
        <v>748.023142692315</v>
      </c>
      <c r="H269" s="40" t="n">
        <f aca="false">IF(B269="","",D269*Calculator!$C$17/12)</f>
        <v>638.355288722245</v>
      </c>
      <c r="I269" s="40" t="n">
        <f aca="false">IF(B269="","",D269-G269)</f>
        <v>112737.36151904</v>
      </c>
      <c r="J269" s="40" t="n">
        <f aca="false">IF(B269="","",J268+H269)</f>
        <v>246968.347804095</v>
      </c>
    </row>
    <row r="270" customFormat="false" ht="13.5" hidden="false" customHeight="true" outlineLevel="0" collapsed="false">
      <c r="A270" s="5"/>
      <c r="B270" s="41" t="n">
        <f aca="false">IF(OR(B269="",I269&lt;=0.005),"",B269+1)</f>
        <v>252</v>
      </c>
      <c r="C270" s="42" t="n">
        <f aca="false">IF(B270="","",EDATE($D$12,B270-1))</f>
        <v>53844</v>
      </c>
      <c r="D270" s="43" t="n">
        <f aca="false">IF(B270="","",I269)</f>
        <v>112737.36151904</v>
      </c>
      <c r="E270" s="43" t="n">
        <f aca="false">IF(B270="","",MIN(Calculator!$C$19-H270,D270)+H270)</f>
        <v>1386.37843141456</v>
      </c>
      <c r="F270" s="43" t="n">
        <f aca="false">IF(B270="","",MAX(0,MIN($D$13,D270-(E270-H270))))</f>
        <v>0</v>
      </c>
      <c r="G270" s="43" t="n">
        <f aca="false">IF(B270="","",(E270-H270)+F270)</f>
        <v>752.230772869959</v>
      </c>
      <c r="H270" s="43" t="n">
        <f aca="false">IF(B270="","",D270*Calculator!$C$17/12)</f>
        <v>634.147658544601</v>
      </c>
      <c r="I270" s="43" t="n">
        <f aca="false">IF(B270="","",D270-G270)</f>
        <v>111985.13074617</v>
      </c>
      <c r="J270" s="43" t="n">
        <f aca="false">IF(B270="","",J269+H270)</f>
        <v>247602.49546264</v>
      </c>
    </row>
    <row r="271" customFormat="false" ht="13.5" hidden="false" customHeight="true" outlineLevel="0" collapsed="false">
      <c r="A271" s="5"/>
      <c r="B271" s="38" t="n">
        <f aca="false">IF(OR(B270="",I270&lt;=0.005),"",B270+1)</f>
        <v>253</v>
      </c>
      <c r="C271" s="39" t="n">
        <f aca="false">IF(B271="","",EDATE($D$12,B271-1))</f>
        <v>53874</v>
      </c>
      <c r="D271" s="40" t="n">
        <f aca="false">IF(B271="","",I270)</f>
        <v>111985.13074617</v>
      </c>
      <c r="E271" s="40" t="n">
        <f aca="false">IF(B271="","",MIN(Calculator!$C$19-H271,D271)+H271)</f>
        <v>1386.37843141456</v>
      </c>
      <c r="F271" s="40" t="n">
        <f aca="false">IF(B271="","",MAX(0,MIN($D$13,D271-(E271-H271))))</f>
        <v>0</v>
      </c>
      <c r="G271" s="40" t="n">
        <f aca="false">IF(B271="","",(E271-H271)+F271)</f>
        <v>756.462070967353</v>
      </c>
      <c r="H271" s="40" t="n">
        <f aca="false">IF(B271="","",D271*Calculator!$C$17/12)</f>
        <v>629.916360447207</v>
      </c>
      <c r="I271" s="40" t="n">
        <f aca="false">IF(B271="","",D271-G271)</f>
        <v>111228.668675203</v>
      </c>
      <c r="J271" s="40" t="n">
        <f aca="false">IF(B271="","",J270+H271)</f>
        <v>248232.411823087</v>
      </c>
    </row>
    <row r="272" customFormat="false" ht="13.5" hidden="false" customHeight="true" outlineLevel="0" collapsed="false">
      <c r="A272" s="5"/>
      <c r="B272" s="41" t="n">
        <f aca="false">IF(OR(B271="",I271&lt;=0.005),"",B271+1)</f>
        <v>254</v>
      </c>
      <c r="C272" s="42" t="n">
        <f aca="false">IF(B272="","",EDATE($D$12,B272-1))</f>
        <v>53905</v>
      </c>
      <c r="D272" s="43" t="n">
        <f aca="false">IF(B272="","",I271)</f>
        <v>111228.668675203</v>
      </c>
      <c r="E272" s="43" t="n">
        <f aca="false">IF(B272="","",MIN(Calculator!$C$19-H272,D272)+H272)</f>
        <v>1386.37843141456</v>
      </c>
      <c r="F272" s="43" t="n">
        <f aca="false">IF(B272="","",MAX(0,MIN($D$13,D272-(E272-H272))))</f>
        <v>0</v>
      </c>
      <c r="G272" s="43" t="n">
        <f aca="false">IF(B272="","",(E272-H272)+F272)</f>
        <v>760.717170116544</v>
      </c>
      <c r="H272" s="43" t="n">
        <f aca="false">IF(B272="","",D272*Calculator!$C$17/12)</f>
        <v>625.661261298016</v>
      </c>
      <c r="I272" s="43" t="n">
        <f aca="false">IF(B272="","",D272-G272)</f>
        <v>110467.951505086</v>
      </c>
      <c r="J272" s="43" t="n">
        <f aca="false">IF(B272="","",J271+H272)</f>
        <v>248858.073084385</v>
      </c>
    </row>
    <row r="273" customFormat="false" ht="13.5" hidden="false" customHeight="true" outlineLevel="0" collapsed="false">
      <c r="A273" s="5"/>
      <c r="B273" s="38" t="n">
        <f aca="false">IF(OR(B272="",I272&lt;=0.005),"",B272+1)</f>
        <v>255</v>
      </c>
      <c r="C273" s="39" t="n">
        <f aca="false">IF(B273="","",EDATE($D$12,B273-1))</f>
        <v>53936</v>
      </c>
      <c r="D273" s="40" t="n">
        <f aca="false">IF(B273="","",I272)</f>
        <v>110467.951505086</v>
      </c>
      <c r="E273" s="40" t="n">
        <f aca="false">IF(B273="","",MIN(Calculator!$C$19-H273,D273)+H273)</f>
        <v>1386.37843141456</v>
      </c>
      <c r="F273" s="40" t="n">
        <f aca="false">IF(B273="","",MAX(0,MIN($D$13,D273-(E273-H273))))</f>
        <v>0</v>
      </c>
      <c r="G273" s="40" t="n">
        <f aca="false">IF(B273="","",(E273-H273)+F273)</f>
        <v>764.99620419845</v>
      </c>
      <c r="H273" s="40" t="n">
        <f aca="false">IF(B273="","",D273*Calculator!$C$17/12)</f>
        <v>621.38222721611</v>
      </c>
      <c r="I273" s="40" t="n">
        <f aca="false">IF(B273="","",D273-G273)</f>
        <v>109702.955300888</v>
      </c>
      <c r="J273" s="40" t="n">
        <f aca="false">IF(B273="","",J272+H273)</f>
        <v>249479.455311601</v>
      </c>
    </row>
    <row r="274" customFormat="false" ht="13.5" hidden="false" customHeight="true" outlineLevel="0" collapsed="false">
      <c r="A274" s="5"/>
      <c r="B274" s="41" t="n">
        <f aca="false">IF(OR(B273="",I273&lt;=0.005),"",B273+1)</f>
        <v>256</v>
      </c>
      <c r="C274" s="42" t="n">
        <f aca="false">IF(B274="","",EDATE($D$12,B274-1))</f>
        <v>53966</v>
      </c>
      <c r="D274" s="43" t="n">
        <f aca="false">IF(B274="","",I273)</f>
        <v>109702.955300888</v>
      </c>
      <c r="E274" s="43" t="n">
        <f aca="false">IF(B274="","",MIN(Calculator!$C$19-H274,D274)+H274)</f>
        <v>1386.37843141456</v>
      </c>
      <c r="F274" s="43" t="n">
        <f aca="false">IF(B274="","",MAX(0,MIN($D$13,D274-(E274-H274))))</f>
        <v>0</v>
      </c>
      <c r="G274" s="43" t="n">
        <f aca="false">IF(B274="","",(E274-H274)+F274)</f>
        <v>769.299307847066</v>
      </c>
      <c r="H274" s="43" t="n">
        <f aca="false">IF(B274="","",D274*Calculator!$C$17/12)</f>
        <v>617.079123567494</v>
      </c>
      <c r="I274" s="43" t="n">
        <f aca="false">IF(B274="","",D274-G274)</f>
        <v>108933.655993041</v>
      </c>
      <c r="J274" s="43" t="n">
        <f aca="false">IF(B274="","",J273+H274)</f>
        <v>250096.534435169</v>
      </c>
    </row>
    <row r="275" customFormat="false" ht="13.5" hidden="false" customHeight="true" outlineLevel="0" collapsed="false">
      <c r="A275" s="5"/>
      <c r="B275" s="38" t="n">
        <f aca="false">IF(OR(B274="",I274&lt;=0.005),"",B274+1)</f>
        <v>257</v>
      </c>
      <c r="C275" s="39" t="n">
        <f aca="false">IF(B275="","",EDATE($D$12,B275-1))</f>
        <v>53997</v>
      </c>
      <c r="D275" s="40" t="n">
        <f aca="false">IF(B275="","",I274)</f>
        <v>108933.655993041</v>
      </c>
      <c r="E275" s="40" t="n">
        <f aca="false">IF(B275="","",MIN(Calculator!$C$19-H275,D275)+H275)</f>
        <v>1386.37843141456</v>
      </c>
      <c r="F275" s="40" t="n">
        <f aca="false">IF(B275="","",MAX(0,MIN($D$13,D275-(E275-H275))))</f>
        <v>0</v>
      </c>
      <c r="G275" s="40" t="n">
        <f aca="false">IF(B275="","",(E275-H275)+F275)</f>
        <v>773.626616453706</v>
      </c>
      <c r="H275" s="40" t="n">
        <f aca="false">IF(B275="","",D275*Calculator!$C$17/12)</f>
        <v>612.751814960854</v>
      </c>
      <c r="I275" s="40" t="n">
        <f aca="false">IF(B275="","",D275-G275)</f>
        <v>108160.029376587</v>
      </c>
      <c r="J275" s="40" t="n">
        <f aca="false">IF(B275="","",J274+H275)</f>
        <v>250709.286250129</v>
      </c>
    </row>
    <row r="276" customFormat="false" ht="13.5" hidden="false" customHeight="true" outlineLevel="0" collapsed="false">
      <c r="A276" s="5"/>
      <c r="B276" s="41" t="n">
        <f aca="false">IF(OR(B275="",I275&lt;=0.005),"",B275+1)</f>
        <v>258</v>
      </c>
      <c r="C276" s="42" t="n">
        <f aca="false">IF(B276="","",EDATE($D$12,B276-1))</f>
        <v>54027</v>
      </c>
      <c r="D276" s="43" t="n">
        <f aca="false">IF(B276="","",I275)</f>
        <v>108160.029376587</v>
      </c>
      <c r="E276" s="43" t="n">
        <f aca="false">IF(B276="","",MIN(Calculator!$C$19-H276,D276)+H276)</f>
        <v>1386.37843141456</v>
      </c>
      <c r="F276" s="43" t="n">
        <f aca="false">IF(B276="","",MAX(0,MIN($D$13,D276-(E276-H276))))</f>
        <v>0</v>
      </c>
      <c r="G276" s="43" t="n">
        <f aca="false">IF(B276="","",(E276-H276)+F276)</f>
        <v>777.978266171258</v>
      </c>
      <c r="H276" s="43" t="n">
        <f aca="false">IF(B276="","",D276*Calculator!$C$17/12)</f>
        <v>608.400165243302</v>
      </c>
      <c r="I276" s="43" t="n">
        <f aca="false">IF(B276="","",D276-G276)</f>
        <v>107382.051110416</v>
      </c>
      <c r="J276" s="43" t="n">
        <f aca="false">IF(B276="","",J275+H276)</f>
        <v>251317.686415373</v>
      </c>
    </row>
    <row r="277" customFormat="false" ht="13.5" hidden="false" customHeight="true" outlineLevel="0" collapsed="false">
      <c r="A277" s="5"/>
      <c r="B277" s="38" t="n">
        <f aca="false">IF(OR(B276="",I276&lt;=0.005),"",B276+1)</f>
        <v>259</v>
      </c>
      <c r="C277" s="39" t="n">
        <f aca="false">IF(B277="","",EDATE($D$12,B277-1))</f>
        <v>54058</v>
      </c>
      <c r="D277" s="40" t="n">
        <f aca="false">IF(B277="","",I276)</f>
        <v>107382.051110416</v>
      </c>
      <c r="E277" s="40" t="n">
        <f aca="false">IF(B277="","",MIN(Calculator!$C$19-H277,D277)+H277)</f>
        <v>1386.37843141456</v>
      </c>
      <c r="F277" s="40" t="n">
        <f aca="false">IF(B277="","",MAX(0,MIN($D$13,D277-(E277-H277))))</f>
        <v>0</v>
      </c>
      <c r="G277" s="40" t="n">
        <f aca="false">IF(B277="","",(E277-H277)+F277)</f>
        <v>782.354393918471</v>
      </c>
      <c r="H277" s="40" t="n">
        <f aca="false">IF(B277="","",D277*Calculator!$C$17/12)</f>
        <v>604.024037496089</v>
      </c>
      <c r="I277" s="40" t="n">
        <f aca="false">IF(B277="","",D277-G277)</f>
        <v>106599.696716497</v>
      </c>
      <c r="J277" s="40" t="n">
        <f aca="false">IF(B277="","",J276+H277)</f>
        <v>251921.710452869</v>
      </c>
    </row>
    <row r="278" customFormat="false" ht="13.5" hidden="false" customHeight="true" outlineLevel="0" collapsed="false">
      <c r="A278" s="5"/>
      <c r="B278" s="41" t="n">
        <f aca="false">IF(OR(B277="",I277&lt;=0.005),"",B277+1)</f>
        <v>260</v>
      </c>
      <c r="C278" s="42" t="n">
        <f aca="false">IF(B278="","",EDATE($D$12,B278-1))</f>
        <v>54089</v>
      </c>
      <c r="D278" s="43" t="n">
        <f aca="false">IF(B278="","",I277)</f>
        <v>106599.696716497</v>
      </c>
      <c r="E278" s="43" t="n">
        <f aca="false">IF(B278="","",MIN(Calculator!$C$19-H278,D278)+H278)</f>
        <v>1386.37843141456</v>
      </c>
      <c r="F278" s="43" t="n">
        <f aca="false">IF(B278="","",MAX(0,MIN($D$13,D278-(E278-H278))))</f>
        <v>0</v>
      </c>
      <c r="G278" s="43" t="n">
        <f aca="false">IF(B278="","",(E278-H278)+F278)</f>
        <v>786.755137384263</v>
      </c>
      <c r="H278" s="43" t="n">
        <f aca="false">IF(B278="","",D278*Calculator!$C$17/12)</f>
        <v>599.623294030298</v>
      </c>
      <c r="I278" s="43" t="n">
        <f aca="false">IF(B278="","",D278-G278)</f>
        <v>105812.941579113</v>
      </c>
      <c r="J278" s="43" t="n">
        <f aca="false">IF(B278="","",J277+H278)</f>
        <v>252521.333746899</v>
      </c>
    </row>
    <row r="279" customFormat="false" ht="13.5" hidden="false" customHeight="true" outlineLevel="0" collapsed="false">
      <c r="A279" s="5"/>
      <c r="B279" s="38" t="n">
        <f aca="false">IF(OR(B278="",I278&lt;=0.005),"",B278+1)</f>
        <v>261</v>
      </c>
      <c r="C279" s="39" t="n">
        <f aca="false">IF(B279="","",EDATE($D$12,B279-1))</f>
        <v>54118</v>
      </c>
      <c r="D279" s="40" t="n">
        <f aca="false">IF(B279="","",I278)</f>
        <v>105812.941579113</v>
      </c>
      <c r="E279" s="40" t="n">
        <f aca="false">IF(B279="","",MIN(Calculator!$C$19-H279,D279)+H279)</f>
        <v>1386.37843141456</v>
      </c>
      <c r="F279" s="40" t="n">
        <f aca="false">IF(B279="","",MAX(0,MIN($D$13,D279-(E279-H279))))</f>
        <v>0</v>
      </c>
      <c r="G279" s="40" t="n">
        <f aca="false">IF(B279="","",(E279-H279)+F279)</f>
        <v>791.180635032049</v>
      </c>
      <c r="H279" s="40" t="n">
        <f aca="false">IF(B279="","",D279*Calculator!$C$17/12)</f>
        <v>595.197796382511</v>
      </c>
      <c r="I279" s="40" t="n">
        <f aca="false">IF(B279="","",D279-G279)</f>
        <v>105021.760944081</v>
      </c>
      <c r="J279" s="40" t="n">
        <f aca="false">IF(B279="","",J278+H279)</f>
        <v>253116.531543282</v>
      </c>
    </row>
    <row r="280" customFormat="false" ht="13.5" hidden="false" customHeight="true" outlineLevel="0" collapsed="false">
      <c r="A280" s="5"/>
      <c r="B280" s="41" t="n">
        <f aca="false">IF(OR(B279="",I279&lt;=0.005),"",B279+1)</f>
        <v>262</v>
      </c>
      <c r="C280" s="42" t="n">
        <f aca="false">IF(B280="","",EDATE($D$12,B280-1))</f>
        <v>54149</v>
      </c>
      <c r="D280" s="43" t="n">
        <f aca="false">IF(B280="","",I279)</f>
        <v>105021.760944081</v>
      </c>
      <c r="E280" s="43" t="n">
        <f aca="false">IF(B280="","",MIN(Calculator!$C$19-H280,D280)+H280)</f>
        <v>1386.37843141456</v>
      </c>
      <c r="F280" s="43" t="n">
        <f aca="false">IF(B280="","",MAX(0,MIN($D$13,D280-(E280-H280))))</f>
        <v>0</v>
      </c>
      <c r="G280" s="43" t="n">
        <f aca="false">IF(B280="","",(E280-H280)+F280)</f>
        <v>795.631026104104</v>
      </c>
      <c r="H280" s="43" t="n">
        <f aca="false">IF(B280="","",D280*Calculator!$C$17/12)</f>
        <v>590.747405310456</v>
      </c>
      <c r="I280" s="43" t="n">
        <f aca="false">IF(B280="","",D280-G280)</f>
        <v>104226.129917977</v>
      </c>
      <c r="J280" s="43" t="n">
        <f aca="false">IF(B280="","",J279+H280)</f>
        <v>253707.278948592</v>
      </c>
    </row>
    <row r="281" customFormat="false" ht="13.5" hidden="false" customHeight="true" outlineLevel="0" collapsed="false">
      <c r="A281" s="5"/>
      <c r="B281" s="38" t="n">
        <f aca="false">IF(OR(B280="",I280&lt;=0.005),"",B280+1)</f>
        <v>263</v>
      </c>
      <c r="C281" s="39" t="n">
        <f aca="false">IF(B281="","",EDATE($D$12,B281-1))</f>
        <v>54179</v>
      </c>
      <c r="D281" s="40" t="n">
        <f aca="false">IF(B281="","",I280)</f>
        <v>104226.129917977</v>
      </c>
      <c r="E281" s="40" t="n">
        <f aca="false">IF(B281="","",MIN(Calculator!$C$19-H281,D281)+H281)</f>
        <v>1386.37843141456</v>
      </c>
      <c r="F281" s="40" t="n">
        <f aca="false">IF(B281="","",MAX(0,MIN($D$13,D281-(E281-H281))))</f>
        <v>0</v>
      </c>
      <c r="G281" s="40" t="n">
        <f aca="false">IF(B281="","",(E281-H281)+F281)</f>
        <v>800.10645062594</v>
      </c>
      <c r="H281" s="40" t="n">
        <f aca="false">IF(B281="","",D281*Calculator!$C$17/12)</f>
        <v>586.27198078862</v>
      </c>
      <c r="I281" s="40" t="n">
        <f aca="false">IF(B281="","",D281-G281)</f>
        <v>103426.023467351</v>
      </c>
      <c r="J281" s="40" t="n">
        <f aca="false">IF(B281="","",J280+H281)</f>
        <v>254293.550929381</v>
      </c>
    </row>
    <row r="282" customFormat="false" ht="13.5" hidden="false" customHeight="true" outlineLevel="0" collapsed="false">
      <c r="A282" s="5"/>
      <c r="B282" s="41" t="n">
        <f aca="false">IF(OR(B281="",I281&lt;=0.005),"",B281+1)</f>
        <v>264</v>
      </c>
      <c r="C282" s="42" t="n">
        <f aca="false">IF(B282="","",EDATE($D$12,B282-1))</f>
        <v>54210</v>
      </c>
      <c r="D282" s="43" t="n">
        <f aca="false">IF(B282="","",I281)</f>
        <v>103426.023467351</v>
      </c>
      <c r="E282" s="43" t="n">
        <f aca="false">IF(B282="","",MIN(Calculator!$C$19-H282,D282)+H282)</f>
        <v>1386.37843141456</v>
      </c>
      <c r="F282" s="43" t="n">
        <f aca="false">IF(B282="","",MAX(0,MIN($D$13,D282-(E282-H282))))</f>
        <v>0</v>
      </c>
      <c r="G282" s="43" t="n">
        <f aca="false">IF(B282="","",(E282-H282)+F282)</f>
        <v>804.607049410711</v>
      </c>
      <c r="H282" s="43" t="n">
        <f aca="false">IF(B282="","",D282*Calculator!$C$17/12)</f>
        <v>581.771382003849</v>
      </c>
      <c r="I282" s="43" t="n">
        <f aca="false">IF(B282="","",D282-G282)</f>
        <v>102621.41641794</v>
      </c>
      <c r="J282" s="43" t="n">
        <f aca="false">IF(B282="","",J281+H282)</f>
        <v>254875.322311385</v>
      </c>
    </row>
    <row r="283" customFormat="false" ht="13.5" hidden="false" customHeight="true" outlineLevel="0" collapsed="false">
      <c r="A283" s="5"/>
      <c r="B283" s="38" t="n">
        <f aca="false">IF(OR(B282="",I282&lt;=0.005),"",B282+1)</f>
        <v>265</v>
      </c>
      <c r="C283" s="39" t="n">
        <f aca="false">IF(B283="","",EDATE($D$12,B283-1))</f>
        <v>54240</v>
      </c>
      <c r="D283" s="40" t="n">
        <f aca="false">IF(B283="","",I282)</f>
        <v>102621.41641794</v>
      </c>
      <c r="E283" s="40" t="n">
        <f aca="false">IF(B283="","",MIN(Calculator!$C$19-H283,D283)+H283)</f>
        <v>1386.37843141456</v>
      </c>
      <c r="F283" s="40" t="n">
        <f aca="false">IF(B283="","",MAX(0,MIN($D$13,D283-(E283-H283))))</f>
        <v>0</v>
      </c>
      <c r="G283" s="40" t="n">
        <f aca="false">IF(B283="","",(E283-H283)+F283)</f>
        <v>809.132964063646</v>
      </c>
      <c r="H283" s="40" t="n">
        <f aca="false">IF(B283="","",D283*Calculator!$C$17/12)</f>
        <v>577.245467350914</v>
      </c>
      <c r="I283" s="40" t="n">
        <f aca="false">IF(B283="","",D283-G283)</f>
        <v>101812.283453877</v>
      </c>
      <c r="J283" s="40" t="n">
        <f aca="false">IF(B283="","",J282+H283)</f>
        <v>255452.567778735</v>
      </c>
    </row>
    <row r="284" customFormat="false" ht="13.5" hidden="false" customHeight="true" outlineLevel="0" collapsed="false">
      <c r="A284" s="5"/>
      <c r="B284" s="41" t="n">
        <f aca="false">IF(OR(B283="",I283&lt;=0.005),"",B283+1)</f>
        <v>266</v>
      </c>
      <c r="C284" s="42" t="n">
        <f aca="false">IF(B284="","",EDATE($D$12,B284-1))</f>
        <v>54271</v>
      </c>
      <c r="D284" s="43" t="n">
        <f aca="false">IF(B284="","",I283)</f>
        <v>101812.283453877</v>
      </c>
      <c r="E284" s="43" t="n">
        <f aca="false">IF(B284="","",MIN(Calculator!$C$19-H284,D284)+H284)</f>
        <v>1386.37843141456</v>
      </c>
      <c r="F284" s="43" t="n">
        <f aca="false">IF(B284="","",MAX(0,MIN($D$13,D284-(E284-H284))))</f>
        <v>0</v>
      </c>
      <c r="G284" s="43" t="n">
        <f aca="false">IF(B284="","",(E284-H284)+F284)</f>
        <v>813.684336986504</v>
      </c>
      <c r="H284" s="43" t="n">
        <f aca="false">IF(B284="","",D284*Calculator!$C$17/12)</f>
        <v>572.694094428056</v>
      </c>
      <c r="I284" s="43" t="n">
        <f aca="false">IF(B284="","",D284-G284)</f>
        <v>100998.59911689</v>
      </c>
      <c r="J284" s="43" t="n">
        <f aca="false">IF(B284="","",J283+H284)</f>
        <v>256025.261873164</v>
      </c>
    </row>
    <row r="285" customFormat="false" ht="13.5" hidden="false" customHeight="true" outlineLevel="0" collapsed="false">
      <c r="A285" s="5"/>
      <c r="B285" s="38" t="n">
        <f aca="false">IF(OR(B284="",I284&lt;=0.005),"",B284+1)</f>
        <v>267</v>
      </c>
      <c r="C285" s="39" t="n">
        <f aca="false">IF(B285="","",EDATE($D$12,B285-1))</f>
        <v>54302</v>
      </c>
      <c r="D285" s="40" t="n">
        <f aca="false">IF(B285="","",I284)</f>
        <v>100998.59911689</v>
      </c>
      <c r="E285" s="40" t="n">
        <f aca="false">IF(B285="","",MIN(Calculator!$C$19-H285,D285)+H285)</f>
        <v>1386.37843141456</v>
      </c>
      <c r="F285" s="40" t="n">
        <f aca="false">IF(B285="","",MAX(0,MIN($D$13,D285-(E285-H285))))</f>
        <v>0</v>
      </c>
      <c r="G285" s="40" t="n">
        <f aca="false">IF(B285="","",(E285-H285)+F285)</f>
        <v>818.261311382053</v>
      </c>
      <c r="H285" s="40" t="n">
        <f aca="false">IF(B285="","",D285*Calculator!$C$17/12)</f>
        <v>568.117120032507</v>
      </c>
      <c r="I285" s="40" t="n">
        <f aca="false">IF(B285="","",D285-G285)</f>
        <v>100180.337805508</v>
      </c>
      <c r="J285" s="40" t="n">
        <f aca="false">IF(B285="","",J284+H285)</f>
        <v>256593.378993196</v>
      </c>
    </row>
    <row r="286" customFormat="false" ht="13.5" hidden="false" customHeight="true" outlineLevel="0" collapsed="false">
      <c r="A286" s="5"/>
      <c r="B286" s="41" t="n">
        <f aca="false">IF(OR(B285="",I285&lt;=0.005),"",B285+1)</f>
        <v>268</v>
      </c>
      <c r="C286" s="42" t="n">
        <f aca="false">IF(B286="","",EDATE($D$12,B286-1))</f>
        <v>54332</v>
      </c>
      <c r="D286" s="43" t="n">
        <f aca="false">IF(B286="","",I285)</f>
        <v>100180.337805508</v>
      </c>
      <c r="E286" s="43" t="n">
        <f aca="false">IF(B286="","",MIN(Calculator!$C$19-H286,D286)+H286)</f>
        <v>1386.37843141456</v>
      </c>
      <c r="F286" s="43" t="n">
        <f aca="false">IF(B286="","",MAX(0,MIN($D$13,D286-(E286-H286))))</f>
        <v>0</v>
      </c>
      <c r="G286" s="43" t="n">
        <f aca="false">IF(B286="","",(E286-H286)+F286)</f>
        <v>822.864031258577</v>
      </c>
      <c r="H286" s="43" t="n">
        <f aca="false">IF(B286="","",D286*Calculator!$C$17/12)</f>
        <v>563.514400155983</v>
      </c>
      <c r="I286" s="43" t="n">
        <f aca="false">IF(B286="","",D286-G286)</f>
        <v>99357.4737742495</v>
      </c>
      <c r="J286" s="43" t="n">
        <f aca="false">IF(B286="","",J285+H286)</f>
        <v>257156.893393352</v>
      </c>
    </row>
    <row r="287" customFormat="false" ht="13.5" hidden="false" customHeight="true" outlineLevel="0" collapsed="false">
      <c r="A287" s="5"/>
      <c r="B287" s="38" t="n">
        <f aca="false">IF(OR(B286="",I286&lt;=0.005),"",B286+1)</f>
        <v>269</v>
      </c>
      <c r="C287" s="39" t="n">
        <f aca="false">IF(B287="","",EDATE($D$12,B287-1))</f>
        <v>54363</v>
      </c>
      <c r="D287" s="40" t="n">
        <f aca="false">IF(B287="","",I286)</f>
        <v>99357.4737742495</v>
      </c>
      <c r="E287" s="40" t="n">
        <f aca="false">IF(B287="","",MIN(Calculator!$C$19-H287,D287)+H287)</f>
        <v>1386.37843141456</v>
      </c>
      <c r="F287" s="40" t="n">
        <f aca="false">IF(B287="","",MAX(0,MIN($D$13,D287-(E287-H287))))</f>
        <v>0</v>
      </c>
      <c r="G287" s="40" t="n">
        <f aca="false">IF(B287="","",(E287-H287)+F287)</f>
        <v>827.492641434407</v>
      </c>
      <c r="H287" s="40" t="n">
        <f aca="false">IF(B287="","",D287*Calculator!$C$17/12)</f>
        <v>558.885789980153</v>
      </c>
      <c r="I287" s="40" t="n">
        <f aca="false">IF(B287="","",D287-G287)</f>
        <v>98529.9811328151</v>
      </c>
      <c r="J287" s="40" t="n">
        <f aca="false">IF(B287="","",J286+H287)</f>
        <v>257715.779183332</v>
      </c>
    </row>
    <row r="288" customFormat="false" ht="13.5" hidden="false" customHeight="true" outlineLevel="0" collapsed="false">
      <c r="A288" s="5"/>
      <c r="B288" s="41" t="n">
        <f aca="false">IF(OR(B287="",I287&lt;=0.005),"",B287+1)</f>
        <v>270</v>
      </c>
      <c r="C288" s="42" t="n">
        <f aca="false">IF(B288="","",EDATE($D$12,B288-1))</f>
        <v>54393</v>
      </c>
      <c r="D288" s="43" t="n">
        <f aca="false">IF(B288="","",I287)</f>
        <v>98529.9811328151</v>
      </c>
      <c r="E288" s="43" t="n">
        <f aca="false">IF(B288="","",MIN(Calculator!$C$19-H288,D288)+H288)</f>
        <v>1386.37843141456</v>
      </c>
      <c r="F288" s="43" t="n">
        <f aca="false">IF(B288="","",MAX(0,MIN($D$13,D288-(E288-H288))))</f>
        <v>0</v>
      </c>
      <c r="G288" s="43" t="n">
        <f aca="false">IF(B288="","",(E288-H288)+F288)</f>
        <v>832.147287542475</v>
      </c>
      <c r="H288" s="43" t="n">
        <f aca="false">IF(B288="","",D288*Calculator!$C$17/12)</f>
        <v>554.231143872085</v>
      </c>
      <c r="I288" s="43" t="n">
        <f aca="false">IF(B288="","",D288-G288)</f>
        <v>97697.8338452726</v>
      </c>
      <c r="J288" s="43" t="n">
        <f aca="false">IF(B288="","",J287+H288)</f>
        <v>258270.010327204</v>
      </c>
    </row>
    <row r="289" customFormat="false" ht="13.5" hidden="false" customHeight="true" outlineLevel="0" collapsed="false">
      <c r="A289" s="5"/>
      <c r="B289" s="38" t="n">
        <f aca="false">IF(OR(B288="",I288&lt;=0.005),"",B288+1)</f>
        <v>271</v>
      </c>
      <c r="C289" s="39" t="n">
        <f aca="false">IF(B289="","",EDATE($D$12,B289-1))</f>
        <v>54424</v>
      </c>
      <c r="D289" s="40" t="n">
        <f aca="false">IF(B289="","",I288)</f>
        <v>97697.8338452726</v>
      </c>
      <c r="E289" s="40" t="n">
        <f aca="false">IF(B289="","",MIN(Calculator!$C$19-H289,D289)+H289)</f>
        <v>1386.37843141456</v>
      </c>
      <c r="F289" s="40" t="n">
        <f aca="false">IF(B289="","",MAX(0,MIN($D$13,D289-(E289-H289))))</f>
        <v>0</v>
      </c>
      <c r="G289" s="40" t="n">
        <f aca="false">IF(B289="","",(E289-H289)+F289)</f>
        <v>836.828116034902</v>
      </c>
      <c r="H289" s="40" t="n">
        <f aca="false">IF(B289="","",D289*Calculator!$C$17/12)</f>
        <v>549.550315379658</v>
      </c>
      <c r="I289" s="40" t="n">
        <f aca="false">IF(B289="","",D289-G289)</f>
        <v>96861.0057292377</v>
      </c>
      <c r="J289" s="40" t="n">
        <f aca="false">IF(B289="","",J288+H289)</f>
        <v>258819.560642584</v>
      </c>
    </row>
    <row r="290" customFormat="false" ht="13.5" hidden="false" customHeight="true" outlineLevel="0" collapsed="false">
      <c r="A290" s="5"/>
      <c r="B290" s="41" t="n">
        <f aca="false">IF(OR(B289="",I289&lt;=0.005),"",B289+1)</f>
        <v>272</v>
      </c>
      <c r="C290" s="42" t="n">
        <f aca="false">IF(B290="","",EDATE($D$12,B290-1))</f>
        <v>54455</v>
      </c>
      <c r="D290" s="43" t="n">
        <f aca="false">IF(B290="","",I289)</f>
        <v>96861.0057292377</v>
      </c>
      <c r="E290" s="43" t="n">
        <f aca="false">IF(B290="","",MIN(Calculator!$C$19-H290,D290)+H290)</f>
        <v>1386.37843141456</v>
      </c>
      <c r="F290" s="43" t="n">
        <f aca="false">IF(B290="","",MAX(0,MIN($D$13,D290-(E290-H290))))</f>
        <v>0</v>
      </c>
      <c r="G290" s="43" t="n">
        <f aca="false">IF(B290="","",(E290-H290)+F290)</f>
        <v>841.535274187598</v>
      </c>
      <c r="H290" s="43" t="n">
        <f aca="false">IF(B290="","",D290*Calculator!$C$17/12)</f>
        <v>544.843157226962</v>
      </c>
      <c r="I290" s="43" t="n">
        <f aca="false">IF(B290="","",D290-G290)</f>
        <v>96019.4704550501</v>
      </c>
      <c r="J290" s="43" t="n">
        <f aca="false">IF(B290="","",J289+H290)</f>
        <v>259364.403799811</v>
      </c>
    </row>
    <row r="291" customFormat="false" ht="13.5" hidden="false" customHeight="true" outlineLevel="0" collapsed="false">
      <c r="A291" s="5"/>
      <c r="B291" s="38" t="n">
        <f aca="false">IF(OR(B290="",I290&lt;=0.005),"",B290+1)</f>
        <v>273</v>
      </c>
      <c r="C291" s="39" t="n">
        <f aca="false">IF(B291="","",EDATE($D$12,B291-1))</f>
        <v>54483</v>
      </c>
      <c r="D291" s="40" t="n">
        <f aca="false">IF(B291="","",I290)</f>
        <v>96019.4704550501</v>
      </c>
      <c r="E291" s="40" t="n">
        <f aca="false">IF(B291="","",MIN(Calculator!$C$19-H291,D291)+H291)</f>
        <v>1386.37843141456</v>
      </c>
      <c r="F291" s="40" t="n">
        <f aca="false">IF(B291="","",MAX(0,MIN($D$13,D291-(E291-H291))))</f>
        <v>0</v>
      </c>
      <c r="G291" s="40" t="n">
        <f aca="false">IF(B291="","",(E291-H291)+F291)</f>
        <v>846.268910104903</v>
      </c>
      <c r="H291" s="40" t="n">
        <f aca="false">IF(B291="","",D291*Calculator!$C$17/12)</f>
        <v>540.109521309657</v>
      </c>
      <c r="I291" s="40" t="n">
        <f aca="false">IF(B291="","",D291-G291)</f>
        <v>95173.2015449452</v>
      </c>
      <c r="J291" s="40" t="n">
        <f aca="false">IF(B291="","",J290+H291)</f>
        <v>259904.513321121</v>
      </c>
    </row>
    <row r="292" customFormat="false" ht="13.5" hidden="false" customHeight="true" outlineLevel="0" collapsed="false">
      <c r="A292" s="5"/>
      <c r="B292" s="41" t="n">
        <f aca="false">IF(OR(B291="",I291&lt;=0.005),"",B291+1)</f>
        <v>274</v>
      </c>
      <c r="C292" s="42" t="n">
        <f aca="false">IF(B292="","",EDATE($D$12,B292-1))</f>
        <v>54514</v>
      </c>
      <c r="D292" s="43" t="n">
        <f aca="false">IF(B292="","",I291)</f>
        <v>95173.2015449452</v>
      </c>
      <c r="E292" s="43" t="n">
        <f aca="false">IF(B292="","",MIN(Calculator!$C$19-H292,D292)+H292)</f>
        <v>1386.37843141456</v>
      </c>
      <c r="F292" s="43" t="n">
        <f aca="false">IF(B292="","",MAX(0,MIN($D$13,D292-(E292-H292))))</f>
        <v>0</v>
      </c>
      <c r="G292" s="43" t="n">
        <f aca="false">IF(B292="","",(E292-H292)+F292)</f>
        <v>851.029172724243</v>
      </c>
      <c r="H292" s="43" t="n">
        <f aca="false">IF(B292="","",D292*Calculator!$C$17/12)</f>
        <v>535.349258690317</v>
      </c>
      <c r="I292" s="43" t="n">
        <f aca="false">IF(B292="","",D292-G292)</f>
        <v>94322.1723722209</v>
      </c>
      <c r="J292" s="43" t="n">
        <f aca="false">IF(B292="","",J291+H292)</f>
        <v>260439.862579811</v>
      </c>
    </row>
    <row r="293" customFormat="false" ht="13.5" hidden="false" customHeight="true" outlineLevel="0" collapsed="false">
      <c r="A293" s="5"/>
      <c r="B293" s="38" t="n">
        <f aca="false">IF(OR(B292="",I292&lt;=0.005),"",B292+1)</f>
        <v>275</v>
      </c>
      <c r="C293" s="39" t="n">
        <f aca="false">IF(B293="","",EDATE($D$12,B293-1))</f>
        <v>54544</v>
      </c>
      <c r="D293" s="40" t="n">
        <f aca="false">IF(B293="","",I292)</f>
        <v>94322.1723722209</v>
      </c>
      <c r="E293" s="40" t="n">
        <f aca="false">IF(B293="","",MIN(Calculator!$C$19-H293,D293)+H293)</f>
        <v>1386.37843141456</v>
      </c>
      <c r="F293" s="40" t="n">
        <f aca="false">IF(B293="","",MAX(0,MIN($D$13,D293-(E293-H293))))</f>
        <v>0</v>
      </c>
      <c r="G293" s="40" t="n">
        <f aca="false">IF(B293="","",(E293-H293)+F293)</f>
        <v>855.816211820817</v>
      </c>
      <c r="H293" s="40" t="n">
        <f aca="false">IF(B293="","",D293*Calculator!$C$17/12)</f>
        <v>530.562219593743</v>
      </c>
      <c r="I293" s="40" t="n">
        <f aca="false">IF(B293="","",D293-G293)</f>
        <v>93466.3561604001</v>
      </c>
      <c r="J293" s="40" t="n">
        <f aca="false">IF(B293="","",J292+H293)</f>
        <v>260970.424799405</v>
      </c>
    </row>
    <row r="294" customFormat="false" ht="13.5" hidden="false" customHeight="true" outlineLevel="0" collapsed="false">
      <c r="A294" s="5"/>
      <c r="B294" s="41" t="n">
        <f aca="false">IF(OR(B293="",I293&lt;=0.005),"",B293+1)</f>
        <v>276</v>
      </c>
      <c r="C294" s="42" t="n">
        <f aca="false">IF(B294="","",EDATE($D$12,B294-1))</f>
        <v>54575</v>
      </c>
      <c r="D294" s="43" t="n">
        <f aca="false">IF(B294="","",I293)</f>
        <v>93466.3561604001</v>
      </c>
      <c r="E294" s="43" t="n">
        <f aca="false">IF(B294="","",MIN(Calculator!$C$19-H294,D294)+H294)</f>
        <v>1386.37843141456</v>
      </c>
      <c r="F294" s="43" t="n">
        <f aca="false">IF(B294="","",MAX(0,MIN($D$13,D294-(E294-H294))))</f>
        <v>0</v>
      </c>
      <c r="G294" s="43" t="n">
        <f aca="false">IF(B294="","",(E294-H294)+F294)</f>
        <v>860.630178012309</v>
      </c>
      <c r="H294" s="43" t="n">
        <f aca="false">IF(B294="","",D294*Calculator!$C$17/12)</f>
        <v>525.748253402251</v>
      </c>
      <c r="I294" s="43" t="n">
        <f aca="false">IF(B294="","",D294-G294)</f>
        <v>92605.7259823878</v>
      </c>
      <c r="J294" s="43" t="n">
        <f aca="false">IF(B294="","",J293+H294)</f>
        <v>261496.173052807</v>
      </c>
    </row>
    <row r="295" customFormat="false" ht="13.5" hidden="false" customHeight="true" outlineLevel="0" collapsed="false">
      <c r="A295" s="5"/>
      <c r="B295" s="38" t="n">
        <f aca="false">IF(OR(B294="",I294&lt;=0.005),"",B294+1)</f>
        <v>277</v>
      </c>
      <c r="C295" s="39" t="n">
        <f aca="false">IF(B295="","",EDATE($D$12,B295-1))</f>
        <v>54605</v>
      </c>
      <c r="D295" s="40" t="n">
        <f aca="false">IF(B295="","",I294)</f>
        <v>92605.7259823878</v>
      </c>
      <c r="E295" s="40" t="n">
        <f aca="false">IF(B295="","",MIN(Calculator!$C$19-H295,D295)+H295)</f>
        <v>1386.37843141456</v>
      </c>
      <c r="F295" s="40" t="n">
        <f aca="false">IF(B295="","",MAX(0,MIN($D$13,D295-(E295-H295))))</f>
        <v>0</v>
      </c>
      <c r="G295" s="40" t="n">
        <f aca="false">IF(B295="","",(E295-H295)+F295)</f>
        <v>865.471222763629</v>
      </c>
      <c r="H295" s="40" t="n">
        <f aca="false">IF(B295="","",D295*Calculator!$C$17/12)</f>
        <v>520.907208650932</v>
      </c>
      <c r="I295" s="40" t="n">
        <f aca="false">IF(B295="","",D295-G295)</f>
        <v>91740.2547596242</v>
      </c>
      <c r="J295" s="40" t="n">
        <f aca="false">IF(B295="","",J294+H295)</f>
        <v>262017.080261458</v>
      </c>
    </row>
    <row r="296" customFormat="false" ht="13.5" hidden="false" customHeight="true" outlineLevel="0" collapsed="false">
      <c r="A296" s="5"/>
      <c r="B296" s="41" t="n">
        <f aca="false">IF(OR(B295="",I295&lt;=0.005),"",B295+1)</f>
        <v>278</v>
      </c>
      <c r="C296" s="42" t="n">
        <f aca="false">IF(B296="","",EDATE($D$12,B296-1))</f>
        <v>54636</v>
      </c>
      <c r="D296" s="43" t="n">
        <f aca="false">IF(B296="","",I295)</f>
        <v>91740.2547596242</v>
      </c>
      <c r="E296" s="43" t="n">
        <f aca="false">IF(B296="","",MIN(Calculator!$C$19-H296,D296)+H296)</f>
        <v>1386.37843141456</v>
      </c>
      <c r="F296" s="43" t="n">
        <f aca="false">IF(B296="","",MAX(0,MIN($D$13,D296-(E296-H296))))</f>
        <v>0</v>
      </c>
      <c r="G296" s="43" t="n">
        <f aca="false">IF(B296="","",(E296-H296)+F296)</f>
        <v>870.339498391674</v>
      </c>
      <c r="H296" s="43" t="n">
        <f aca="false">IF(B296="","",D296*Calculator!$C$17/12)</f>
        <v>516.038933022886</v>
      </c>
      <c r="I296" s="43" t="n">
        <f aca="false">IF(B296="","",D296-G296)</f>
        <v>90869.9152612325</v>
      </c>
      <c r="J296" s="43" t="n">
        <f aca="false">IF(B296="","",J295+H296)</f>
        <v>262533.119194481</v>
      </c>
    </row>
    <row r="297" customFormat="false" ht="13.5" hidden="false" customHeight="true" outlineLevel="0" collapsed="false">
      <c r="A297" s="5"/>
      <c r="B297" s="38" t="n">
        <f aca="false">IF(OR(B296="",I296&lt;=0.005),"",B296+1)</f>
        <v>279</v>
      </c>
      <c r="C297" s="39" t="n">
        <f aca="false">IF(B297="","",EDATE($D$12,B297-1))</f>
        <v>54667</v>
      </c>
      <c r="D297" s="40" t="n">
        <f aca="false">IF(B297="","",I296)</f>
        <v>90869.9152612325</v>
      </c>
      <c r="E297" s="40" t="n">
        <f aca="false">IF(B297="","",MIN(Calculator!$C$19-H297,D297)+H297)</f>
        <v>1386.37843141456</v>
      </c>
      <c r="F297" s="40" t="n">
        <f aca="false">IF(B297="","",MAX(0,MIN($D$13,D297-(E297-H297))))</f>
        <v>0</v>
      </c>
      <c r="G297" s="40" t="n">
        <f aca="false">IF(B297="","",(E297-H297)+F297)</f>
        <v>875.235158070127</v>
      </c>
      <c r="H297" s="40" t="n">
        <f aca="false">IF(B297="","",D297*Calculator!$C$17/12)</f>
        <v>511.143273344433</v>
      </c>
      <c r="I297" s="40" t="n">
        <f aca="false">IF(B297="","",D297-G297)</f>
        <v>89994.6801031624</v>
      </c>
      <c r="J297" s="40" t="n">
        <f aca="false">IF(B297="","",J296+H297)</f>
        <v>263044.262467825</v>
      </c>
    </row>
    <row r="298" customFormat="false" ht="13.5" hidden="false" customHeight="true" outlineLevel="0" collapsed="false">
      <c r="A298" s="5"/>
      <c r="B298" s="41" t="n">
        <f aca="false">IF(OR(B297="",I297&lt;=0.005),"",B297+1)</f>
        <v>280</v>
      </c>
      <c r="C298" s="42" t="n">
        <f aca="false">IF(B298="","",EDATE($D$12,B298-1))</f>
        <v>54697</v>
      </c>
      <c r="D298" s="43" t="n">
        <f aca="false">IF(B298="","",I297)</f>
        <v>89994.6801031624</v>
      </c>
      <c r="E298" s="43" t="n">
        <f aca="false">IF(B298="","",MIN(Calculator!$C$19-H298,D298)+H298)</f>
        <v>1386.37843141456</v>
      </c>
      <c r="F298" s="43" t="n">
        <f aca="false">IF(B298="","",MAX(0,MIN($D$13,D298-(E298-H298))))</f>
        <v>0</v>
      </c>
      <c r="G298" s="43" t="n">
        <f aca="false">IF(B298="","",(E298-H298)+F298)</f>
        <v>880.158355834272</v>
      </c>
      <c r="H298" s="43" t="n">
        <f aca="false">IF(B298="","",D298*Calculator!$C$17/12)</f>
        <v>506.220075580289</v>
      </c>
      <c r="I298" s="43" t="n">
        <f aca="false">IF(B298="","",D298-G298)</f>
        <v>89114.5217473281</v>
      </c>
      <c r="J298" s="43" t="n">
        <f aca="false">IF(B298="","",J297+H298)</f>
        <v>263550.482543405</v>
      </c>
    </row>
    <row r="299" customFormat="false" ht="13.5" hidden="false" customHeight="true" outlineLevel="0" collapsed="false">
      <c r="A299" s="5"/>
      <c r="B299" s="38" t="n">
        <f aca="false">IF(OR(B298="",I298&lt;=0.005),"",B298+1)</f>
        <v>281</v>
      </c>
      <c r="C299" s="39" t="n">
        <f aca="false">IF(B299="","",EDATE($D$12,B299-1))</f>
        <v>54728</v>
      </c>
      <c r="D299" s="40" t="n">
        <f aca="false">IF(B299="","",I298)</f>
        <v>89114.5217473281</v>
      </c>
      <c r="E299" s="40" t="n">
        <f aca="false">IF(B299="","",MIN(Calculator!$C$19-H299,D299)+H299)</f>
        <v>1386.37843141456</v>
      </c>
      <c r="F299" s="40" t="n">
        <f aca="false">IF(B299="","",MAX(0,MIN($D$13,D299-(E299-H299))))</f>
        <v>0</v>
      </c>
      <c r="G299" s="40" t="n">
        <f aca="false">IF(B299="","",(E299-H299)+F299)</f>
        <v>885.109246585839</v>
      </c>
      <c r="H299" s="40" t="n">
        <f aca="false">IF(B299="","",D299*Calculator!$C$17/12)</f>
        <v>501.269184828721</v>
      </c>
      <c r="I299" s="40" t="n">
        <f aca="false">IF(B299="","",D299-G299)</f>
        <v>88229.4125007423</v>
      </c>
      <c r="J299" s="40" t="n">
        <f aca="false">IF(B299="","",J298+H299)</f>
        <v>264051.751728234</v>
      </c>
    </row>
    <row r="300" customFormat="false" ht="13.5" hidden="false" customHeight="true" outlineLevel="0" collapsed="false">
      <c r="A300" s="5"/>
      <c r="B300" s="41" t="n">
        <f aca="false">IF(OR(B299="",I299&lt;=0.005),"",B299+1)</f>
        <v>282</v>
      </c>
      <c r="C300" s="42" t="n">
        <f aca="false">IF(B300="","",EDATE($D$12,B300-1))</f>
        <v>54758</v>
      </c>
      <c r="D300" s="43" t="n">
        <f aca="false">IF(B300="","",I299)</f>
        <v>88229.4125007423</v>
      </c>
      <c r="E300" s="43" t="n">
        <f aca="false">IF(B300="","",MIN(Calculator!$C$19-H300,D300)+H300)</f>
        <v>1386.37843141456</v>
      </c>
      <c r="F300" s="43" t="n">
        <f aca="false">IF(B300="","",MAX(0,MIN($D$13,D300-(E300-H300))))</f>
        <v>0</v>
      </c>
      <c r="G300" s="43" t="n">
        <f aca="false">IF(B300="","",(E300-H300)+F300)</f>
        <v>890.087986097885</v>
      </c>
      <c r="H300" s="43" t="n">
        <f aca="false">IF(B300="","",D300*Calculator!$C$17/12)</f>
        <v>496.290445316675</v>
      </c>
      <c r="I300" s="43" t="n">
        <f aca="false">IF(B300="","",D300-G300)</f>
        <v>87339.3245146444</v>
      </c>
      <c r="J300" s="43" t="n">
        <f aca="false">IF(B300="","",J299+H300)</f>
        <v>264548.042173551</v>
      </c>
    </row>
    <row r="301" customFormat="false" ht="13.5" hidden="false" customHeight="true" outlineLevel="0" collapsed="false">
      <c r="A301" s="5"/>
      <c r="B301" s="38" t="n">
        <f aca="false">IF(OR(B300="",I300&lt;=0.005),"",B300+1)</f>
        <v>283</v>
      </c>
      <c r="C301" s="39" t="n">
        <f aca="false">IF(B301="","",EDATE($D$12,B301-1))</f>
        <v>54789</v>
      </c>
      <c r="D301" s="40" t="n">
        <f aca="false">IF(B301="","",I300)</f>
        <v>87339.3245146444</v>
      </c>
      <c r="E301" s="40" t="n">
        <f aca="false">IF(B301="","",MIN(Calculator!$C$19-H301,D301)+H301)</f>
        <v>1386.37843141456</v>
      </c>
      <c r="F301" s="40" t="n">
        <f aca="false">IF(B301="","",MAX(0,MIN($D$13,D301-(E301-H301))))</f>
        <v>0</v>
      </c>
      <c r="G301" s="40" t="n">
        <f aca="false">IF(B301="","",(E301-H301)+F301)</f>
        <v>895.094731019685</v>
      </c>
      <c r="H301" s="40" t="n">
        <f aca="false">IF(B301="","",D301*Calculator!$C$17/12)</f>
        <v>491.283700394875</v>
      </c>
      <c r="I301" s="40" t="n">
        <f aca="false">IF(B301="","",D301-G301)</f>
        <v>86444.2297836247</v>
      </c>
      <c r="J301" s="40" t="n">
        <f aca="false">IF(B301="","",J300+H301)</f>
        <v>265039.325873946</v>
      </c>
    </row>
    <row r="302" customFormat="false" ht="13.5" hidden="false" customHeight="true" outlineLevel="0" collapsed="false">
      <c r="A302" s="5"/>
      <c r="B302" s="41" t="n">
        <f aca="false">IF(OR(B301="",I301&lt;=0.005),"",B301+1)</f>
        <v>284</v>
      </c>
      <c r="C302" s="42" t="n">
        <f aca="false">IF(B302="","",EDATE($D$12,B302-1))</f>
        <v>54820</v>
      </c>
      <c r="D302" s="43" t="n">
        <f aca="false">IF(B302="","",I301)</f>
        <v>86444.2297836247</v>
      </c>
      <c r="E302" s="43" t="n">
        <f aca="false">IF(B302="","",MIN(Calculator!$C$19-H302,D302)+H302)</f>
        <v>1386.37843141456</v>
      </c>
      <c r="F302" s="43" t="n">
        <f aca="false">IF(B302="","",MAX(0,MIN($D$13,D302-(E302-H302))))</f>
        <v>0</v>
      </c>
      <c r="G302" s="43" t="n">
        <f aca="false">IF(B302="","",(E302-H302)+F302)</f>
        <v>900.129638881671</v>
      </c>
      <c r="H302" s="43" t="n">
        <f aca="false">IF(B302="","",D302*Calculator!$C$17/12)</f>
        <v>486.248792532889</v>
      </c>
      <c r="I302" s="43" t="n">
        <f aca="false">IF(B302="","",D302-G302)</f>
        <v>85544.1001447431</v>
      </c>
      <c r="J302" s="43" t="n">
        <f aca="false">IF(B302="","",J301+H302)</f>
        <v>265525.574666479</v>
      </c>
    </row>
    <row r="303" customFormat="false" ht="13.5" hidden="false" customHeight="true" outlineLevel="0" collapsed="false">
      <c r="A303" s="5"/>
      <c r="B303" s="38" t="n">
        <f aca="false">IF(OR(B302="",I302&lt;=0.005),"",B302+1)</f>
        <v>285</v>
      </c>
      <c r="C303" s="39" t="n">
        <f aca="false">IF(B303="","",EDATE($D$12,B303-1))</f>
        <v>54848</v>
      </c>
      <c r="D303" s="40" t="n">
        <f aca="false">IF(B303="","",I302)</f>
        <v>85544.1001447431</v>
      </c>
      <c r="E303" s="40" t="n">
        <f aca="false">IF(B303="","",MIN(Calculator!$C$19-H303,D303)+H303)</f>
        <v>1386.37843141456</v>
      </c>
      <c r="F303" s="40" t="n">
        <f aca="false">IF(B303="","",MAX(0,MIN($D$13,D303-(E303-H303))))</f>
        <v>0</v>
      </c>
      <c r="G303" s="40" t="n">
        <f aca="false">IF(B303="","",(E303-H303)+F303)</f>
        <v>905.19286810038</v>
      </c>
      <c r="H303" s="40" t="n">
        <f aca="false">IF(B303="","",D303*Calculator!$C$17/12)</f>
        <v>481.18556331418</v>
      </c>
      <c r="I303" s="40" t="n">
        <f aca="false">IF(B303="","",D303-G303)</f>
        <v>84638.9072766427</v>
      </c>
      <c r="J303" s="40" t="n">
        <f aca="false">IF(B303="","",J302+H303)</f>
        <v>266006.760229793</v>
      </c>
    </row>
    <row r="304" customFormat="false" ht="13.5" hidden="false" customHeight="true" outlineLevel="0" collapsed="false">
      <c r="A304" s="5"/>
      <c r="B304" s="41" t="n">
        <f aca="false">IF(OR(B303="",I303&lt;=0.005),"",B303+1)</f>
        <v>286</v>
      </c>
      <c r="C304" s="42" t="n">
        <f aca="false">IF(B304="","",EDATE($D$12,B304-1))</f>
        <v>54879</v>
      </c>
      <c r="D304" s="43" t="n">
        <f aca="false">IF(B304="","",I303)</f>
        <v>84638.9072766427</v>
      </c>
      <c r="E304" s="43" t="n">
        <f aca="false">IF(B304="","",MIN(Calculator!$C$19-H304,D304)+H304)</f>
        <v>1386.37843141456</v>
      </c>
      <c r="F304" s="43" t="n">
        <f aca="false">IF(B304="","",MAX(0,MIN($D$13,D304-(E304-H304))))</f>
        <v>0</v>
      </c>
      <c r="G304" s="43" t="n">
        <f aca="false">IF(B304="","",(E304-H304)+F304)</f>
        <v>910.284577983445</v>
      </c>
      <c r="H304" s="43" t="n">
        <f aca="false">IF(B304="","",D304*Calculator!$C$17/12)</f>
        <v>476.093853431115</v>
      </c>
      <c r="I304" s="43" t="n">
        <f aca="false">IF(B304="","",D304-G304)</f>
        <v>83728.6226986592</v>
      </c>
      <c r="J304" s="43" t="n">
        <f aca="false">IF(B304="","",J303+H304)</f>
        <v>266482.854083224</v>
      </c>
    </row>
    <row r="305" customFormat="false" ht="13.5" hidden="false" customHeight="true" outlineLevel="0" collapsed="false">
      <c r="A305" s="5"/>
      <c r="B305" s="38" t="n">
        <f aca="false">IF(OR(B304="",I304&lt;=0.005),"",B304+1)</f>
        <v>287</v>
      </c>
      <c r="C305" s="39" t="n">
        <f aca="false">IF(B305="","",EDATE($D$12,B305-1))</f>
        <v>54909</v>
      </c>
      <c r="D305" s="40" t="n">
        <f aca="false">IF(B305="","",I304)</f>
        <v>83728.6226986592</v>
      </c>
      <c r="E305" s="40" t="n">
        <f aca="false">IF(B305="","",MIN(Calculator!$C$19-H305,D305)+H305)</f>
        <v>1386.37843141456</v>
      </c>
      <c r="F305" s="40" t="n">
        <f aca="false">IF(B305="","",MAX(0,MIN($D$13,D305-(E305-H305))))</f>
        <v>0</v>
      </c>
      <c r="G305" s="40" t="n">
        <f aca="false">IF(B305="","",(E305-H305)+F305)</f>
        <v>915.404928734602</v>
      </c>
      <c r="H305" s="40" t="n">
        <f aca="false">IF(B305="","",D305*Calculator!$C$17/12)</f>
        <v>470.973502679958</v>
      </c>
      <c r="I305" s="40" t="n">
        <f aca="false">IF(B305="","",D305-G305)</f>
        <v>82813.2177699246</v>
      </c>
      <c r="J305" s="40" t="n">
        <f aca="false">IF(B305="","",J304+H305)</f>
        <v>266953.827585904</v>
      </c>
    </row>
    <row r="306" customFormat="false" ht="13.5" hidden="false" customHeight="true" outlineLevel="0" collapsed="false">
      <c r="A306" s="5"/>
      <c r="B306" s="41" t="n">
        <f aca="false">IF(OR(B305="",I305&lt;=0.005),"",B305+1)</f>
        <v>288</v>
      </c>
      <c r="C306" s="42" t="n">
        <f aca="false">IF(B306="","",EDATE($D$12,B306-1))</f>
        <v>54940</v>
      </c>
      <c r="D306" s="43" t="n">
        <f aca="false">IF(B306="","",I305)</f>
        <v>82813.2177699246</v>
      </c>
      <c r="E306" s="43" t="n">
        <f aca="false">IF(B306="","",MIN(Calculator!$C$19-H306,D306)+H306)</f>
        <v>1386.37843141456</v>
      </c>
      <c r="F306" s="43" t="n">
        <f aca="false">IF(B306="","",MAX(0,MIN($D$13,D306-(E306-H306))))</f>
        <v>0</v>
      </c>
      <c r="G306" s="43" t="n">
        <f aca="false">IF(B306="","",(E306-H306)+F306)</f>
        <v>920.554081458734</v>
      </c>
      <c r="H306" s="43" t="n">
        <f aca="false">IF(B306="","",D306*Calculator!$C$17/12)</f>
        <v>465.824349955826</v>
      </c>
      <c r="I306" s="43" t="n">
        <f aca="false">IF(B306="","",D306-G306)</f>
        <v>81892.6636884659</v>
      </c>
      <c r="J306" s="43" t="n">
        <f aca="false">IF(B306="","",J305+H306)</f>
        <v>267419.65193586</v>
      </c>
    </row>
    <row r="307" customFormat="false" ht="13.5" hidden="false" customHeight="true" outlineLevel="0" collapsed="false">
      <c r="A307" s="5"/>
      <c r="B307" s="38" t="n">
        <f aca="false">IF(OR(B306="",I306&lt;=0.005),"",B306+1)</f>
        <v>289</v>
      </c>
      <c r="C307" s="39" t="n">
        <f aca="false">IF(B307="","",EDATE($D$12,B307-1))</f>
        <v>54970</v>
      </c>
      <c r="D307" s="40" t="n">
        <f aca="false">IF(B307="","",I306)</f>
        <v>81892.6636884659</v>
      </c>
      <c r="E307" s="40" t="n">
        <f aca="false">IF(B307="","",MIN(Calculator!$C$19-H307,D307)+H307)</f>
        <v>1386.37843141456</v>
      </c>
      <c r="F307" s="40" t="n">
        <f aca="false">IF(B307="","",MAX(0,MIN($D$13,D307-(E307-H307))))</f>
        <v>0</v>
      </c>
      <c r="G307" s="40" t="n">
        <f aca="false">IF(B307="","",(E307-H307)+F307)</f>
        <v>925.732198166939</v>
      </c>
      <c r="H307" s="40" t="n">
        <f aca="false">IF(B307="","",D307*Calculator!$C$17/12)</f>
        <v>460.646233247621</v>
      </c>
      <c r="I307" s="40" t="n">
        <f aca="false">IF(B307="","",D307-G307)</f>
        <v>80966.931490299</v>
      </c>
      <c r="J307" s="40" t="n">
        <f aca="false">IF(B307="","",J306+H307)</f>
        <v>267880.298169107</v>
      </c>
    </row>
    <row r="308" customFormat="false" ht="13.5" hidden="false" customHeight="true" outlineLevel="0" collapsed="false">
      <c r="A308" s="5"/>
      <c r="B308" s="41" t="n">
        <f aca="false">IF(OR(B307="",I307&lt;=0.005),"",B307+1)</f>
        <v>290</v>
      </c>
      <c r="C308" s="42" t="n">
        <f aca="false">IF(B308="","",EDATE($D$12,B308-1))</f>
        <v>55001</v>
      </c>
      <c r="D308" s="43" t="n">
        <f aca="false">IF(B308="","",I307)</f>
        <v>80966.931490299</v>
      </c>
      <c r="E308" s="43" t="n">
        <f aca="false">IF(B308="","",MIN(Calculator!$C$19-H308,D308)+H308)</f>
        <v>1386.37843141456</v>
      </c>
      <c r="F308" s="43" t="n">
        <f aca="false">IF(B308="","",MAX(0,MIN($D$13,D308-(E308-H308))))</f>
        <v>0</v>
      </c>
      <c r="G308" s="43" t="n">
        <f aca="false">IF(B308="","",(E308-H308)+F308)</f>
        <v>930.939441781628</v>
      </c>
      <c r="H308" s="43" t="n">
        <f aca="false">IF(B308="","",D308*Calculator!$C$17/12)</f>
        <v>455.438989632932</v>
      </c>
      <c r="I308" s="43" t="n">
        <f aca="false">IF(B308="","",D308-G308)</f>
        <v>80035.9920485173</v>
      </c>
      <c r="J308" s="43" t="n">
        <f aca="false">IF(B308="","",J307+H308)</f>
        <v>268335.73715874</v>
      </c>
    </row>
    <row r="309" customFormat="false" ht="13.5" hidden="false" customHeight="true" outlineLevel="0" collapsed="false">
      <c r="A309" s="5"/>
      <c r="B309" s="38" t="n">
        <f aca="false">IF(OR(B308="",I308&lt;=0.005),"",B308+1)</f>
        <v>291</v>
      </c>
      <c r="C309" s="39" t="n">
        <f aca="false">IF(B309="","",EDATE($D$12,B309-1))</f>
        <v>55032</v>
      </c>
      <c r="D309" s="40" t="n">
        <f aca="false">IF(B309="","",I308)</f>
        <v>80035.9920485173</v>
      </c>
      <c r="E309" s="40" t="n">
        <f aca="false">IF(B309="","",MIN(Calculator!$C$19-H309,D309)+H309)</f>
        <v>1386.37843141456</v>
      </c>
      <c r="F309" s="40" t="n">
        <f aca="false">IF(B309="","",MAX(0,MIN($D$13,D309-(E309-H309))))</f>
        <v>0</v>
      </c>
      <c r="G309" s="40" t="n">
        <f aca="false">IF(B309="","",(E309-H309)+F309)</f>
        <v>936.17597614165</v>
      </c>
      <c r="H309" s="40" t="n">
        <f aca="false">IF(B309="","",D309*Calculator!$C$17/12)</f>
        <v>450.20245527291</v>
      </c>
      <c r="I309" s="40" t="n">
        <f aca="false">IF(B309="","",D309-G309)</f>
        <v>79099.8160723757</v>
      </c>
      <c r="J309" s="40" t="n">
        <f aca="false">IF(B309="","",J308+H309)</f>
        <v>268785.939614013</v>
      </c>
    </row>
    <row r="310" customFormat="false" ht="13.5" hidden="false" customHeight="true" outlineLevel="0" collapsed="false">
      <c r="A310" s="5"/>
      <c r="B310" s="41" t="n">
        <f aca="false">IF(OR(B309="",I309&lt;=0.005),"",B309+1)</f>
        <v>292</v>
      </c>
      <c r="C310" s="42" t="n">
        <f aca="false">IF(B310="","",EDATE($D$12,B310-1))</f>
        <v>55062</v>
      </c>
      <c r="D310" s="43" t="n">
        <f aca="false">IF(B310="","",I309)</f>
        <v>79099.8160723757</v>
      </c>
      <c r="E310" s="43" t="n">
        <f aca="false">IF(B310="","",MIN(Calculator!$C$19-H310,D310)+H310)</f>
        <v>1386.37843141456</v>
      </c>
      <c r="F310" s="43" t="n">
        <f aca="false">IF(B310="","",MAX(0,MIN($D$13,D310-(E310-H310))))</f>
        <v>0</v>
      </c>
      <c r="G310" s="43" t="n">
        <f aca="false">IF(B310="","",(E310-H310)+F310)</f>
        <v>941.441966007447</v>
      </c>
      <c r="H310" s="43" t="n">
        <f aca="false">IF(B310="","",D310*Calculator!$C$17/12)</f>
        <v>444.936465407113</v>
      </c>
      <c r="I310" s="43" t="n">
        <f aca="false">IF(B310="","",D310-G310)</f>
        <v>78158.3741063682</v>
      </c>
      <c r="J310" s="43" t="n">
        <f aca="false">IF(B310="","",J309+H310)</f>
        <v>269230.87607942</v>
      </c>
    </row>
    <row r="311" customFormat="false" ht="13.5" hidden="false" customHeight="true" outlineLevel="0" collapsed="false">
      <c r="A311" s="5"/>
      <c r="B311" s="38" t="n">
        <f aca="false">IF(OR(B310="",I310&lt;=0.005),"",B310+1)</f>
        <v>293</v>
      </c>
      <c r="C311" s="39" t="n">
        <f aca="false">IF(B311="","",EDATE($D$12,B311-1))</f>
        <v>55093</v>
      </c>
      <c r="D311" s="40" t="n">
        <f aca="false">IF(B311="","",I310)</f>
        <v>78158.3741063682</v>
      </c>
      <c r="E311" s="40" t="n">
        <f aca="false">IF(B311="","",MIN(Calculator!$C$19-H311,D311)+H311)</f>
        <v>1386.37843141456</v>
      </c>
      <c r="F311" s="40" t="n">
        <f aca="false">IF(B311="","",MAX(0,MIN($D$13,D311-(E311-H311))))</f>
        <v>0</v>
      </c>
      <c r="G311" s="40" t="n">
        <f aca="false">IF(B311="","",(E311-H311)+F311)</f>
        <v>946.737577066239</v>
      </c>
      <c r="H311" s="40" t="n">
        <f aca="false">IF(B311="","",D311*Calculator!$C$17/12)</f>
        <v>439.640854348321</v>
      </c>
      <c r="I311" s="40" t="n">
        <f aca="false">IF(B311="","",D311-G311)</f>
        <v>77211.636529302</v>
      </c>
      <c r="J311" s="40" t="n">
        <f aca="false">IF(B311="","",J310+H311)</f>
        <v>269670.516933769</v>
      </c>
    </row>
    <row r="312" customFormat="false" ht="13.5" hidden="false" customHeight="true" outlineLevel="0" collapsed="false">
      <c r="A312" s="5"/>
      <c r="B312" s="41" t="n">
        <f aca="false">IF(OR(B311="",I311&lt;=0.005),"",B311+1)</f>
        <v>294</v>
      </c>
      <c r="C312" s="42" t="n">
        <f aca="false">IF(B312="","",EDATE($D$12,B312-1))</f>
        <v>55123</v>
      </c>
      <c r="D312" s="43" t="n">
        <f aca="false">IF(B312="","",I311)</f>
        <v>77211.636529302</v>
      </c>
      <c r="E312" s="43" t="n">
        <f aca="false">IF(B312="","",MIN(Calculator!$C$19-H312,D312)+H312)</f>
        <v>1386.37843141456</v>
      </c>
      <c r="F312" s="43" t="n">
        <f aca="false">IF(B312="","",MAX(0,MIN($D$13,D312-(E312-H312))))</f>
        <v>0</v>
      </c>
      <c r="G312" s="43" t="n">
        <f aca="false">IF(B312="","",(E312-H312)+F312)</f>
        <v>952.062975937236</v>
      </c>
      <c r="H312" s="43" t="n">
        <f aca="false">IF(B312="","",D312*Calculator!$C$17/12)</f>
        <v>434.315455477324</v>
      </c>
      <c r="I312" s="43" t="n">
        <f aca="false">IF(B312="","",D312-G312)</f>
        <v>76259.5735533648</v>
      </c>
      <c r="J312" s="43" t="n">
        <f aca="false">IF(B312="","",J311+H312)</f>
        <v>270104.832389246</v>
      </c>
    </row>
    <row r="313" customFormat="false" ht="13.5" hidden="false" customHeight="true" outlineLevel="0" collapsed="false">
      <c r="A313" s="5"/>
      <c r="B313" s="38" t="n">
        <f aca="false">IF(OR(B312="",I312&lt;=0.005),"",B312+1)</f>
        <v>295</v>
      </c>
      <c r="C313" s="39" t="n">
        <f aca="false">IF(B313="","",EDATE($D$12,B313-1))</f>
        <v>55154</v>
      </c>
      <c r="D313" s="40" t="n">
        <f aca="false">IF(B313="","",I312)</f>
        <v>76259.5735533648</v>
      </c>
      <c r="E313" s="40" t="n">
        <f aca="false">IF(B313="","",MIN(Calculator!$C$19-H313,D313)+H313)</f>
        <v>1386.37843141456</v>
      </c>
      <c r="F313" s="40" t="n">
        <f aca="false">IF(B313="","",MAX(0,MIN($D$13,D313-(E313-H313))))</f>
        <v>0</v>
      </c>
      <c r="G313" s="40" t="n">
        <f aca="false">IF(B313="","",(E313-H313)+F313)</f>
        <v>957.418330176883</v>
      </c>
      <c r="H313" s="40" t="n">
        <f aca="false">IF(B313="","",D313*Calculator!$C$17/12)</f>
        <v>428.960101237677</v>
      </c>
      <c r="I313" s="40" t="n">
        <f aca="false">IF(B313="","",D313-G313)</f>
        <v>75302.1552231879</v>
      </c>
      <c r="J313" s="40" t="n">
        <f aca="false">IF(B313="","",J312+H313)</f>
        <v>270533.792490484</v>
      </c>
    </row>
    <row r="314" customFormat="false" ht="13.5" hidden="false" customHeight="true" outlineLevel="0" collapsed="false">
      <c r="A314" s="5"/>
      <c r="B314" s="41" t="n">
        <f aca="false">IF(OR(B313="",I313&lt;=0.005),"",B313+1)</f>
        <v>296</v>
      </c>
      <c r="C314" s="42" t="n">
        <f aca="false">IF(B314="","",EDATE($D$12,B314-1))</f>
        <v>55185</v>
      </c>
      <c r="D314" s="43" t="n">
        <f aca="false">IF(B314="","",I313)</f>
        <v>75302.1552231879</v>
      </c>
      <c r="E314" s="43" t="n">
        <f aca="false">IF(B314="","",MIN(Calculator!$C$19-H314,D314)+H314)</f>
        <v>1386.37843141456</v>
      </c>
      <c r="F314" s="43" t="n">
        <f aca="false">IF(B314="","",MAX(0,MIN($D$13,D314-(E314-H314))))</f>
        <v>0</v>
      </c>
      <c r="G314" s="43" t="n">
        <f aca="false">IF(B314="","",(E314-H314)+F314)</f>
        <v>962.803808284128</v>
      </c>
      <c r="H314" s="43" t="n">
        <f aca="false">IF(B314="","",D314*Calculator!$C$17/12)</f>
        <v>423.574623130432</v>
      </c>
      <c r="I314" s="43" t="n">
        <f aca="false">IF(B314="","",D314-G314)</f>
        <v>74339.3514149038</v>
      </c>
      <c r="J314" s="43" t="n">
        <f aca="false">IF(B314="","",J313+H314)</f>
        <v>270957.367113614</v>
      </c>
    </row>
    <row r="315" customFormat="false" ht="13.5" hidden="false" customHeight="true" outlineLevel="0" collapsed="false">
      <c r="A315" s="5"/>
      <c r="B315" s="38" t="n">
        <f aca="false">IF(OR(B314="",I314&lt;=0.005),"",B314+1)</f>
        <v>297</v>
      </c>
      <c r="C315" s="39" t="n">
        <f aca="false">IF(B315="","",EDATE($D$12,B315-1))</f>
        <v>55213</v>
      </c>
      <c r="D315" s="40" t="n">
        <f aca="false">IF(B315="","",I314)</f>
        <v>74339.3514149038</v>
      </c>
      <c r="E315" s="40" t="n">
        <f aca="false">IF(B315="","",MIN(Calculator!$C$19-H315,D315)+H315)</f>
        <v>1386.37843141456</v>
      </c>
      <c r="F315" s="40" t="n">
        <f aca="false">IF(B315="","",MAX(0,MIN($D$13,D315-(E315-H315))))</f>
        <v>0</v>
      </c>
      <c r="G315" s="40" t="n">
        <f aca="false">IF(B315="","",(E315-H315)+F315)</f>
        <v>968.219579705726</v>
      </c>
      <c r="H315" s="40" t="n">
        <f aca="false">IF(B315="","",D315*Calculator!$C$17/12)</f>
        <v>418.158851708834</v>
      </c>
      <c r="I315" s="40" t="n">
        <f aca="false">IF(B315="","",D315-G315)</f>
        <v>73371.131835198</v>
      </c>
      <c r="J315" s="40" t="n">
        <f aca="false">IF(B315="","",J314+H315)</f>
        <v>271375.525965323</v>
      </c>
    </row>
    <row r="316" customFormat="false" ht="13.5" hidden="false" customHeight="true" outlineLevel="0" collapsed="false">
      <c r="A316" s="5"/>
      <c r="B316" s="41" t="n">
        <f aca="false">IF(OR(B315="",I315&lt;=0.005),"",B315+1)</f>
        <v>298</v>
      </c>
      <c r="C316" s="42" t="n">
        <f aca="false">IF(B316="","",EDATE($D$12,B316-1))</f>
        <v>55244</v>
      </c>
      <c r="D316" s="43" t="n">
        <f aca="false">IF(B316="","",I315)</f>
        <v>73371.131835198</v>
      </c>
      <c r="E316" s="43" t="n">
        <f aca="false">IF(B316="","",MIN(Calculator!$C$19-H316,D316)+H316)</f>
        <v>1386.37843141456</v>
      </c>
      <c r="F316" s="43" t="n">
        <f aca="false">IF(B316="","",MAX(0,MIN($D$13,D316-(E316-H316))))</f>
        <v>0</v>
      </c>
      <c r="G316" s="43" t="n">
        <f aca="false">IF(B316="","",(E316-H316)+F316)</f>
        <v>973.665814841571</v>
      </c>
      <c r="H316" s="43" t="n">
        <f aca="false">IF(B316="","",D316*Calculator!$C$17/12)</f>
        <v>412.712616572989</v>
      </c>
      <c r="I316" s="43" t="n">
        <f aca="false">IF(B316="","",D316-G316)</f>
        <v>72397.4660203565</v>
      </c>
      <c r="J316" s="43" t="n">
        <f aca="false">IF(B316="","",J315+H316)</f>
        <v>271788.238581896</v>
      </c>
    </row>
    <row r="317" customFormat="false" ht="13.5" hidden="false" customHeight="true" outlineLevel="0" collapsed="false">
      <c r="A317" s="5"/>
      <c r="B317" s="38" t="n">
        <f aca="false">IF(OR(B316="",I316&lt;=0.005),"",B316+1)</f>
        <v>299</v>
      </c>
      <c r="C317" s="39" t="n">
        <f aca="false">IF(B317="","",EDATE($D$12,B317-1))</f>
        <v>55274</v>
      </c>
      <c r="D317" s="40" t="n">
        <f aca="false">IF(B317="","",I316)</f>
        <v>72397.4660203565</v>
      </c>
      <c r="E317" s="40" t="n">
        <f aca="false">IF(B317="","",MIN(Calculator!$C$19-H317,D317)+H317)</f>
        <v>1386.37843141456</v>
      </c>
      <c r="F317" s="40" t="n">
        <f aca="false">IF(B317="","",MAX(0,MIN($D$13,D317-(E317-H317))))</f>
        <v>0</v>
      </c>
      <c r="G317" s="40" t="n">
        <f aca="false">IF(B317="","",(E317-H317)+F317)</f>
        <v>979.142685050055</v>
      </c>
      <c r="H317" s="40" t="n">
        <f aca="false">IF(B317="","",D317*Calculator!$C$17/12)</f>
        <v>407.235746364505</v>
      </c>
      <c r="I317" s="40" t="n">
        <f aca="false">IF(B317="","",D317-G317)</f>
        <v>71418.3233353064</v>
      </c>
      <c r="J317" s="40" t="n">
        <f aca="false">IF(B317="","",J316+H317)</f>
        <v>272195.47432826</v>
      </c>
    </row>
    <row r="318" customFormat="false" ht="13.5" hidden="false" customHeight="true" outlineLevel="0" collapsed="false">
      <c r="A318" s="5"/>
      <c r="B318" s="41" t="n">
        <f aca="false">IF(OR(B317="",I317&lt;=0.005),"",B317+1)</f>
        <v>300</v>
      </c>
      <c r="C318" s="42" t="n">
        <f aca="false">IF(B318="","",EDATE($D$12,B318-1))</f>
        <v>55305</v>
      </c>
      <c r="D318" s="43" t="n">
        <f aca="false">IF(B318="","",I317)</f>
        <v>71418.3233353064</v>
      </c>
      <c r="E318" s="43" t="n">
        <f aca="false">IF(B318="","",MIN(Calculator!$C$19-H318,D318)+H318)</f>
        <v>1386.37843141456</v>
      </c>
      <c r="F318" s="43" t="n">
        <f aca="false">IF(B318="","",MAX(0,MIN($D$13,D318-(E318-H318))))</f>
        <v>0</v>
      </c>
      <c r="G318" s="43" t="n">
        <f aca="false">IF(B318="","",(E318-H318)+F318)</f>
        <v>984.650362653461</v>
      </c>
      <c r="H318" s="43" t="n">
        <f aca="false">IF(B318="","",D318*Calculator!$C$17/12)</f>
        <v>401.728068761099</v>
      </c>
      <c r="I318" s="43" t="n">
        <f aca="false">IF(B318="","",D318-G318)</f>
        <v>70433.6729726529</v>
      </c>
      <c r="J318" s="43" t="n">
        <f aca="false">IF(B318="","",J317+H318)</f>
        <v>272597.202397021</v>
      </c>
    </row>
    <row r="319" customFormat="false" ht="13.5" hidden="false" customHeight="true" outlineLevel="0" collapsed="false">
      <c r="A319" s="5"/>
      <c r="B319" s="38" t="n">
        <f aca="false">IF(OR(B318="",I318&lt;=0.005),"",B318+1)</f>
        <v>301</v>
      </c>
      <c r="C319" s="39" t="n">
        <f aca="false">IF(B319="","",EDATE($D$12,B319-1))</f>
        <v>55335</v>
      </c>
      <c r="D319" s="40" t="n">
        <f aca="false">IF(B319="","",I318)</f>
        <v>70433.6729726529</v>
      </c>
      <c r="E319" s="40" t="n">
        <f aca="false">IF(B319="","",MIN(Calculator!$C$19-H319,D319)+H319)</f>
        <v>1386.37843141456</v>
      </c>
      <c r="F319" s="40" t="n">
        <f aca="false">IF(B319="","",MAX(0,MIN($D$13,D319-(E319-H319))))</f>
        <v>0</v>
      </c>
      <c r="G319" s="40" t="n">
        <f aca="false">IF(B319="","",(E319-H319)+F319)</f>
        <v>990.189020943387</v>
      </c>
      <c r="H319" s="40" t="n">
        <f aca="false">IF(B319="","",D319*Calculator!$C$17/12)</f>
        <v>396.189410471173</v>
      </c>
      <c r="I319" s="40" t="n">
        <f aca="false">IF(B319="","",D319-G319)</f>
        <v>69443.4839517096</v>
      </c>
      <c r="J319" s="40" t="n">
        <f aca="false">IF(B319="","",J318+H319)</f>
        <v>272993.391807493</v>
      </c>
    </row>
    <row r="320" customFormat="false" ht="13.5" hidden="false" customHeight="true" outlineLevel="0" collapsed="false">
      <c r="A320" s="5"/>
      <c r="B320" s="41" t="n">
        <f aca="false">IF(OR(B319="",I319&lt;=0.005),"",B319+1)</f>
        <v>302</v>
      </c>
      <c r="C320" s="42" t="n">
        <f aca="false">IF(B320="","",EDATE($D$12,B320-1))</f>
        <v>55366</v>
      </c>
      <c r="D320" s="43" t="n">
        <f aca="false">IF(B320="","",I319)</f>
        <v>69443.4839517096</v>
      </c>
      <c r="E320" s="43" t="n">
        <f aca="false">IF(B320="","",MIN(Calculator!$C$19-H320,D320)+H320)</f>
        <v>1386.37843141456</v>
      </c>
      <c r="F320" s="43" t="n">
        <f aca="false">IF(B320="","",MAX(0,MIN($D$13,D320-(E320-H320))))</f>
        <v>0</v>
      </c>
      <c r="G320" s="43" t="n">
        <f aca="false">IF(B320="","",(E320-H320)+F320)</f>
        <v>995.758834186194</v>
      </c>
      <c r="H320" s="43" t="n">
        <f aca="false">IF(B320="","",D320*Calculator!$C$17/12)</f>
        <v>390.619597228366</v>
      </c>
      <c r="I320" s="43" t="n">
        <f aca="false">IF(B320="","",D320-G320)</f>
        <v>68447.7251175234</v>
      </c>
      <c r="J320" s="43" t="n">
        <f aca="false">IF(B320="","",J319+H320)</f>
        <v>273384.011404721</v>
      </c>
    </row>
    <row r="321" customFormat="false" ht="13.5" hidden="false" customHeight="true" outlineLevel="0" collapsed="false">
      <c r="A321" s="5"/>
      <c r="B321" s="38" t="n">
        <f aca="false">IF(OR(B320="",I320&lt;=0.005),"",B320+1)</f>
        <v>303</v>
      </c>
      <c r="C321" s="39" t="n">
        <f aca="false">IF(B321="","",EDATE($D$12,B321-1))</f>
        <v>55397</v>
      </c>
      <c r="D321" s="40" t="n">
        <f aca="false">IF(B321="","",I320)</f>
        <v>68447.7251175234</v>
      </c>
      <c r="E321" s="40" t="n">
        <f aca="false">IF(B321="","",MIN(Calculator!$C$19-H321,D321)+H321)</f>
        <v>1386.37843141456</v>
      </c>
      <c r="F321" s="40" t="n">
        <f aca="false">IF(B321="","",MAX(0,MIN($D$13,D321-(E321-H321))))</f>
        <v>0</v>
      </c>
      <c r="G321" s="40" t="n">
        <f aca="false">IF(B321="","",(E321-H321)+F321)</f>
        <v>1001.35997762849</v>
      </c>
      <c r="H321" s="40" t="n">
        <f aca="false">IF(B321="","",D321*Calculator!$C$17/12)</f>
        <v>385.018453786069</v>
      </c>
      <c r="I321" s="40" t="n">
        <f aca="false">IF(B321="","",D321-G321)</f>
        <v>67446.3651398949</v>
      </c>
      <c r="J321" s="40" t="n">
        <f aca="false">IF(B321="","",J320+H321)</f>
        <v>273769.029858507</v>
      </c>
    </row>
    <row r="322" customFormat="false" ht="13.5" hidden="false" customHeight="true" outlineLevel="0" collapsed="false">
      <c r="A322" s="5"/>
      <c r="B322" s="41" t="n">
        <f aca="false">IF(OR(B321="",I321&lt;=0.005),"",B321+1)</f>
        <v>304</v>
      </c>
      <c r="C322" s="42" t="n">
        <f aca="false">IF(B322="","",EDATE($D$12,B322-1))</f>
        <v>55427</v>
      </c>
      <c r="D322" s="43" t="n">
        <f aca="false">IF(B322="","",I321)</f>
        <v>67446.3651398949</v>
      </c>
      <c r="E322" s="43" t="n">
        <f aca="false">IF(B322="","",MIN(Calculator!$C$19-H322,D322)+H322)</f>
        <v>1386.37843141456</v>
      </c>
      <c r="F322" s="43" t="n">
        <f aca="false">IF(B322="","",MAX(0,MIN($D$13,D322-(E322-H322))))</f>
        <v>0</v>
      </c>
      <c r="G322" s="43" t="n">
        <f aca="false">IF(B322="","",(E322-H322)+F322)</f>
        <v>1006.99262750265</v>
      </c>
      <c r="H322" s="43" t="n">
        <f aca="false">IF(B322="","",D322*Calculator!$C$17/12)</f>
        <v>379.385803911909</v>
      </c>
      <c r="I322" s="43" t="n">
        <f aca="false">IF(B322="","",D322-G322)</f>
        <v>66439.3725123922</v>
      </c>
      <c r="J322" s="43" t="n">
        <f aca="false">IF(B322="","",J321+H322)</f>
        <v>274148.415662419</v>
      </c>
    </row>
    <row r="323" customFormat="false" ht="13.5" hidden="false" customHeight="true" outlineLevel="0" collapsed="false">
      <c r="A323" s="5"/>
      <c r="B323" s="38" t="n">
        <f aca="false">IF(OR(B322="",I322&lt;=0.005),"",B322+1)</f>
        <v>305</v>
      </c>
      <c r="C323" s="39" t="n">
        <f aca="false">IF(B323="","",EDATE($D$12,B323-1))</f>
        <v>55458</v>
      </c>
      <c r="D323" s="40" t="n">
        <f aca="false">IF(B323="","",I322)</f>
        <v>66439.3725123922</v>
      </c>
      <c r="E323" s="40" t="n">
        <f aca="false">IF(B323="","",MIN(Calculator!$C$19-H323,D323)+H323)</f>
        <v>1386.37843141456</v>
      </c>
      <c r="F323" s="40" t="n">
        <f aca="false">IF(B323="","",MAX(0,MIN($D$13,D323-(E323-H323))))</f>
        <v>0</v>
      </c>
      <c r="G323" s="40" t="n">
        <f aca="false">IF(B323="","",(E323-H323)+F323)</f>
        <v>1012.65696103235</v>
      </c>
      <c r="H323" s="40" t="n">
        <f aca="false">IF(B323="","",D323*Calculator!$C$17/12)</f>
        <v>373.721470382206</v>
      </c>
      <c r="I323" s="40" t="n">
        <f aca="false">IF(B323="","",D323-G323)</f>
        <v>65426.7155513599</v>
      </c>
      <c r="J323" s="40" t="n">
        <f aca="false">IF(B323="","",J322+H323)</f>
        <v>274522.137132801</v>
      </c>
    </row>
    <row r="324" customFormat="false" ht="13.5" hidden="false" customHeight="true" outlineLevel="0" collapsed="false">
      <c r="A324" s="5"/>
      <c r="B324" s="41" t="n">
        <f aca="false">IF(OR(B323="",I323&lt;=0.005),"",B323+1)</f>
        <v>306</v>
      </c>
      <c r="C324" s="42" t="n">
        <f aca="false">IF(B324="","",EDATE($D$12,B324-1))</f>
        <v>55488</v>
      </c>
      <c r="D324" s="43" t="n">
        <f aca="false">IF(B324="","",I323)</f>
        <v>65426.7155513599</v>
      </c>
      <c r="E324" s="43" t="n">
        <f aca="false">IF(B324="","",MIN(Calculator!$C$19-H324,D324)+H324)</f>
        <v>1386.37843141456</v>
      </c>
      <c r="F324" s="43" t="n">
        <f aca="false">IF(B324="","",MAX(0,MIN($D$13,D324-(E324-H324))))</f>
        <v>0</v>
      </c>
      <c r="G324" s="43" t="n">
        <f aca="false">IF(B324="","",(E324-H324)+F324)</f>
        <v>1018.35315643816</v>
      </c>
      <c r="H324" s="43" t="n">
        <f aca="false">IF(B324="","",D324*Calculator!$C$17/12)</f>
        <v>368.025274976399</v>
      </c>
      <c r="I324" s="43" t="n">
        <f aca="false">IF(B324="","",D324-G324)</f>
        <v>64408.3623949217</v>
      </c>
      <c r="J324" s="43" t="n">
        <f aca="false">IF(B324="","",J323+H324)</f>
        <v>274890.162407778</v>
      </c>
    </row>
    <row r="325" customFormat="false" ht="13.5" hidden="false" customHeight="true" outlineLevel="0" collapsed="false">
      <c r="A325" s="5"/>
      <c r="B325" s="38" t="n">
        <f aca="false">IF(OR(B324="",I324&lt;=0.005),"",B324+1)</f>
        <v>307</v>
      </c>
      <c r="C325" s="39" t="n">
        <f aca="false">IF(B325="","",EDATE($D$12,B325-1))</f>
        <v>55519</v>
      </c>
      <c r="D325" s="40" t="n">
        <f aca="false">IF(B325="","",I324)</f>
        <v>64408.3623949217</v>
      </c>
      <c r="E325" s="40" t="n">
        <f aca="false">IF(B325="","",MIN(Calculator!$C$19-H325,D325)+H325)</f>
        <v>1386.37843141456</v>
      </c>
      <c r="F325" s="40" t="n">
        <f aca="false">IF(B325="","",MAX(0,MIN($D$13,D325-(E325-H325))))</f>
        <v>0</v>
      </c>
      <c r="G325" s="40" t="n">
        <f aca="false">IF(B325="","",(E325-H325)+F325)</f>
        <v>1024.08139294313</v>
      </c>
      <c r="H325" s="40" t="n">
        <f aca="false">IF(B325="","",D325*Calculator!$C$17/12)</f>
        <v>362.297038471435</v>
      </c>
      <c r="I325" s="40" t="n">
        <f aca="false">IF(B325="","",D325-G325)</f>
        <v>63384.2810019786</v>
      </c>
      <c r="J325" s="40" t="n">
        <f aca="false">IF(B325="","",J324+H325)</f>
        <v>275252.459446249</v>
      </c>
    </row>
    <row r="326" customFormat="false" ht="13.5" hidden="false" customHeight="true" outlineLevel="0" collapsed="false">
      <c r="A326" s="5"/>
      <c r="B326" s="41" t="n">
        <f aca="false">IF(OR(B325="",I325&lt;=0.005),"",B325+1)</f>
        <v>308</v>
      </c>
      <c r="C326" s="42" t="n">
        <f aca="false">IF(B326="","",EDATE($D$12,B326-1))</f>
        <v>55550</v>
      </c>
      <c r="D326" s="43" t="n">
        <f aca="false">IF(B326="","",I325)</f>
        <v>63384.2810019786</v>
      </c>
      <c r="E326" s="43" t="n">
        <f aca="false">IF(B326="","",MIN(Calculator!$C$19-H326,D326)+H326)</f>
        <v>1386.37843141456</v>
      </c>
      <c r="F326" s="43" t="n">
        <f aca="false">IF(B326="","",MAX(0,MIN($D$13,D326-(E326-H326))))</f>
        <v>0</v>
      </c>
      <c r="G326" s="43" t="n">
        <f aca="false">IF(B326="","",(E326-H326)+F326)</f>
        <v>1029.84185077843</v>
      </c>
      <c r="H326" s="43" t="n">
        <f aca="false">IF(B326="","",D326*Calculator!$C$17/12)</f>
        <v>356.536580636129</v>
      </c>
      <c r="I326" s="43" t="n">
        <f aca="false">IF(B326="","",D326-G326)</f>
        <v>62354.4391512001</v>
      </c>
      <c r="J326" s="43" t="n">
        <f aca="false">IF(B326="","",J325+H326)</f>
        <v>275608.996026885</v>
      </c>
    </row>
    <row r="327" customFormat="false" ht="13.5" hidden="false" customHeight="true" outlineLevel="0" collapsed="false">
      <c r="A327" s="5"/>
      <c r="B327" s="38" t="n">
        <f aca="false">IF(OR(B326="",I326&lt;=0.005),"",B326+1)</f>
        <v>309</v>
      </c>
      <c r="C327" s="39" t="n">
        <f aca="false">IF(B327="","",EDATE($D$12,B327-1))</f>
        <v>55579</v>
      </c>
      <c r="D327" s="40" t="n">
        <f aca="false">IF(B327="","",I326)</f>
        <v>62354.4391512001</v>
      </c>
      <c r="E327" s="40" t="n">
        <f aca="false">IF(B327="","",MIN(Calculator!$C$19-H327,D327)+H327)</f>
        <v>1386.37843141456</v>
      </c>
      <c r="F327" s="40" t="n">
        <f aca="false">IF(B327="","",MAX(0,MIN($D$13,D327-(E327-H327))))</f>
        <v>0</v>
      </c>
      <c r="G327" s="40" t="n">
        <f aca="false">IF(B327="","",(E327-H327)+F327)</f>
        <v>1035.63471118906</v>
      </c>
      <c r="H327" s="40" t="n">
        <f aca="false">IF(B327="","",D327*Calculator!$C$17/12)</f>
        <v>350.743720225501</v>
      </c>
      <c r="I327" s="40" t="n">
        <f aca="false">IF(B327="","",D327-G327)</f>
        <v>61318.8044400111</v>
      </c>
      <c r="J327" s="40" t="n">
        <f aca="false">IF(B327="","",J326+H327)</f>
        <v>275959.739747111</v>
      </c>
    </row>
    <row r="328" customFormat="false" ht="13.5" hidden="false" customHeight="true" outlineLevel="0" collapsed="false">
      <c r="A328" s="5"/>
      <c r="B328" s="41" t="n">
        <f aca="false">IF(OR(B327="",I327&lt;=0.005),"",B327+1)</f>
        <v>310</v>
      </c>
      <c r="C328" s="42" t="n">
        <f aca="false">IF(B328="","",EDATE($D$12,B328-1))</f>
        <v>55610</v>
      </c>
      <c r="D328" s="43" t="n">
        <f aca="false">IF(B328="","",I327)</f>
        <v>61318.8044400111</v>
      </c>
      <c r="E328" s="43" t="n">
        <f aca="false">IF(B328="","",MIN(Calculator!$C$19-H328,D328)+H328)</f>
        <v>1386.37843141456</v>
      </c>
      <c r="F328" s="43" t="n">
        <f aca="false">IF(B328="","",MAX(0,MIN($D$13,D328-(E328-H328))))</f>
        <v>0</v>
      </c>
      <c r="G328" s="43" t="n">
        <f aca="false">IF(B328="","",(E328-H328)+F328)</f>
        <v>1041.4601564395</v>
      </c>
      <c r="H328" s="43" t="n">
        <f aca="false">IF(B328="","",D328*Calculator!$C$17/12)</f>
        <v>344.918274975062</v>
      </c>
      <c r="I328" s="43" t="n">
        <f aca="false">IF(B328="","",D328-G328)</f>
        <v>60277.3442835716</v>
      </c>
      <c r="J328" s="43" t="n">
        <f aca="false">IF(B328="","",J327+H328)</f>
        <v>276304.658022086</v>
      </c>
    </row>
    <row r="329" customFormat="false" ht="13.5" hidden="false" customHeight="true" outlineLevel="0" collapsed="false">
      <c r="A329" s="5"/>
      <c r="B329" s="38" t="n">
        <f aca="false">IF(OR(B328="",I328&lt;=0.005),"",B328+1)</f>
        <v>311</v>
      </c>
      <c r="C329" s="39" t="n">
        <f aca="false">IF(B329="","",EDATE($D$12,B329-1))</f>
        <v>55640</v>
      </c>
      <c r="D329" s="40" t="n">
        <f aca="false">IF(B329="","",I328)</f>
        <v>60277.3442835716</v>
      </c>
      <c r="E329" s="40" t="n">
        <f aca="false">IF(B329="","",MIN(Calculator!$C$19-H329,D329)+H329)</f>
        <v>1386.37843141456</v>
      </c>
      <c r="F329" s="40" t="n">
        <f aca="false">IF(B329="","",MAX(0,MIN($D$13,D329-(E329-H329))))</f>
        <v>0</v>
      </c>
      <c r="G329" s="40" t="n">
        <f aca="false">IF(B329="","",(E329-H329)+F329)</f>
        <v>1047.31836981947</v>
      </c>
      <c r="H329" s="40" t="n">
        <f aca="false">IF(B329="","",D329*Calculator!$C$17/12)</f>
        <v>339.06006159509</v>
      </c>
      <c r="I329" s="40" t="n">
        <f aca="false">IF(B329="","",D329-G329)</f>
        <v>59230.0259137521</v>
      </c>
      <c r="J329" s="40" t="n">
        <f aca="false">IF(B329="","",J328+H329)</f>
        <v>276643.718083681</v>
      </c>
    </row>
    <row r="330" customFormat="false" ht="13.5" hidden="false" customHeight="true" outlineLevel="0" collapsed="false">
      <c r="A330" s="5"/>
      <c r="B330" s="41" t="n">
        <f aca="false">IF(OR(B329="",I329&lt;=0.005),"",B329+1)</f>
        <v>312</v>
      </c>
      <c r="C330" s="42" t="n">
        <f aca="false">IF(B330="","",EDATE($D$12,B330-1))</f>
        <v>55671</v>
      </c>
      <c r="D330" s="43" t="n">
        <f aca="false">IF(B330="","",I329)</f>
        <v>59230.0259137521</v>
      </c>
      <c r="E330" s="43" t="n">
        <f aca="false">IF(B330="","",MIN(Calculator!$C$19-H330,D330)+H330)</f>
        <v>1386.37843141456</v>
      </c>
      <c r="F330" s="43" t="n">
        <f aca="false">IF(B330="","",MAX(0,MIN($D$13,D330-(E330-H330))))</f>
        <v>0</v>
      </c>
      <c r="G330" s="43" t="n">
        <f aca="false">IF(B330="","",(E330-H330)+F330)</f>
        <v>1053.2095356497</v>
      </c>
      <c r="H330" s="43" t="n">
        <f aca="false">IF(B330="","",D330*Calculator!$C$17/12)</f>
        <v>333.168895764856</v>
      </c>
      <c r="I330" s="43" t="n">
        <f aca="false">IF(B330="","",D330-G330)</f>
        <v>58176.8163781024</v>
      </c>
      <c r="J330" s="43" t="n">
        <f aca="false">IF(B330="","",J329+H330)</f>
        <v>276976.886979446</v>
      </c>
    </row>
    <row r="331" customFormat="false" ht="13.5" hidden="false" customHeight="true" outlineLevel="0" collapsed="false">
      <c r="A331" s="5"/>
      <c r="B331" s="38" t="n">
        <f aca="false">IF(OR(B330="",I330&lt;=0.005),"",B330+1)</f>
        <v>313</v>
      </c>
      <c r="C331" s="39" t="n">
        <f aca="false">IF(B331="","",EDATE($D$12,B331-1))</f>
        <v>55701</v>
      </c>
      <c r="D331" s="40" t="n">
        <f aca="false">IF(B331="","",I330)</f>
        <v>58176.8163781024</v>
      </c>
      <c r="E331" s="40" t="n">
        <f aca="false">IF(B331="","",MIN(Calculator!$C$19-H331,D331)+H331)</f>
        <v>1386.37843141456</v>
      </c>
      <c r="F331" s="40" t="n">
        <f aca="false">IF(B331="","",MAX(0,MIN($D$13,D331-(E331-H331))))</f>
        <v>0</v>
      </c>
      <c r="G331" s="40" t="n">
        <f aca="false">IF(B331="","",(E331-H331)+F331)</f>
        <v>1059.13383928773</v>
      </c>
      <c r="H331" s="40" t="n">
        <f aca="false">IF(B331="","",D331*Calculator!$C$17/12)</f>
        <v>327.244592126826</v>
      </c>
      <c r="I331" s="40" t="n">
        <f aca="false">IF(B331="","",D331-G331)</f>
        <v>57117.6825388147</v>
      </c>
      <c r="J331" s="40" t="n">
        <f aca="false">IF(B331="","",J330+H331)</f>
        <v>277304.131571572</v>
      </c>
    </row>
    <row r="332" customFormat="false" ht="13.5" hidden="false" customHeight="true" outlineLevel="0" collapsed="false">
      <c r="A332" s="5"/>
      <c r="B332" s="41" t="n">
        <f aca="false">IF(OR(B331="",I331&lt;=0.005),"",B331+1)</f>
        <v>314</v>
      </c>
      <c r="C332" s="42" t="n">
        <f aca="false">IF(B332="","",EDATE($D$12,B332-1))</f>
        <v>55732</v>
      </c>
      <c r="D332" s="43" t="n">
        <f aca="false">IF(B332="","",I331)</f>
        <v>57117.6825388147</v>
      </c>
      <c r="E332" s="43" t="n">
        <f aca="false">IF(B332="","",MIN(Calculator!$C$19-H332,D332)+H332)</f>
        <v>1386.37843141456</v>
      </c>
      <c r="F332" s="43" t="n">
        <f aca="false">IF(B332="","",MAX(0,MIN($D$13,D332-(E332-H332))))</f>
        <v>0</v>
      </c>
      <c r="G332" s="43" t="n">
        <f aca="false">IF(B332="","",(E332-H332)+F332)</f>
        <v>1065.09146713373</v>
      </c>
      <c r="H332" s="43" t="n">
        <f aca="false">IF(B332="","",D332*Calculator!$C$17/12)</f>
        <v>321.286964280833</v>
      </c>
      <c r="I332" s="43" t="n">
        <f aca="false">IF(B332="","",D332-G332)</f>
        <v>56052.5910716809</v>
      </c>
      <c r="J332" s="43" t="n">
        <f aca="false">IF(B332="","",J331+H332)</f>
        <v>277625.418535853</v>
      </c>
    </row>
    <row r="333" customFormat="false" ht="13.5" hidden="false" customHeight="true" outlineLevel="0" collapsed="false">
      <c r="A333" s="5"/>
      <c r="B333" s="38" t="n">
        <f aca="false">IF(OR(B332="",I332&lt;=0.005),"",B332+1)</f>
        <v>315</v>
      </c>
      <c r="C333" s="39" t="n">
        <f aca="false">IF(B333="","",EDATE($D$12,B333-1))</f>
        <v>55763</v>
      </c>
      <c r="D333" s="40" t="n">
        <f aca="false">IF(B333="","",I332)</f>
        <v>56052.5910716809</v>
      </c>
      <c r="E333" s="40" t="n">
        <f aca="false">IF(B333="","",MIN(Calculator!$C$19-H333,D333)+H333)</f>
        <v>1386.37843141456</v>
      </c>
      <c r="F333" s="40" t="n">
        <f aca="false">IF(B333="","",MAX(0,MIN($D$13,D333-(E333-H333))))</f>
        <v>0</v>
      </c>
      <c r="G333" s="40" t="n">
        <f aca="false">IF(B333="","",(E333-H333)+F333)</f>
        <v>1071.08260663635</v>
      </c>
      <c r="H333" s="40" t="n">
        <f aca="false">IF(B333="","",D333*Calculator!$C$17/12)</f>
        <v>315.295824778205</v>
      </c>
      <c r="I333" s="40" t="n">
        <f aca="false">IF(B333="","",D333-G333)</f>
        <v>54981.5084650446</v>
      </c>
      <c r="J333" s="40" t="n">
        <f aca="false">IF(B333="","",J332+H333)</f>
        <v>277940.714360632</v>
      </c>
    </row>
    <row r="334" customFormat="false" ht="13.5" hidden="false" customHeight="true" outlineLevel="0" collapsed="false">
      <c r="A334" s="5"/>
      <c r="B334" s="41" t="n">
        <f aca="false">IF(OR(B333="",I333&lt;=0.005),"",B333+1)</f>
        <v>316</v>
      </c>
      <c r="C334" s="42" t="n">
        <f aca="false">IF(B334="","",EDATE($D$12,B334-1))</f>
        <v>55793</v>
      </c>
      <c r="D334" s="43" t="n">
        <f aca="false">IF(B334="","",I333)</f>
        <v>54981.5084650446</v>
      </c>
      <c r="E334" s="43" t="n">
        <f aca="false">IF(B334="","",MIN(Calculator!$C$19-H334,D334)+H334)</f>
        <v>1386.37843141456</v>
      </c>
      <c r="F334" s="43" t="n">
        <f aca="false">IF(B334="","",MAX(0,MIN($D$13,D334-(E334-H334))))</f>
        <v>0</v>
      </c>
      <c r="G334" s="43" t="n">
        <f aca="false">IF(B334="","",(E334-H334)+F334)</f>
        <v>1077.10744629868</v>
      </c>
      <c r="H334" s="43" t="n">
        <f aca="false">IF(B334="","",D334*Calculator!$C$17/12)</f>
        <v>309.270985115876</v>
      </c>
      <c r="I334" s="43" t="n">
        <f aca="false">IF(B334="","",D334-G334)</f>
        <v>53904.4010187459</v>
      </c>
      <c r="J334" s="43" t="n">
        <f aca="false">IF(B334="","",J333+H334)</f>
        <v>278249.985345747</v>
      </c>
    </row>
    <row r="335" customFormat="false" ht="13.5" hidden="false" customHeight="true" outlineLevel="0" collapsed="false">
      <c r="A335" s="5"/>
      <c r="B335" s="38" t="n">
        <f aca="false">IF(OR(B334="",I334&lt;=0.005),"",B334+1)</f>
        <v>317</v>
      </c>
      <c r="C335" s="39" t="n">
        <f aca="false">IF(B335="","",EDATE($D$12,B335-1))</f>
        <v>55824</v>
      </c>
      <c r="D335" s="40" t="n">
        <f aca="false">IF(B335="","",I334)</f>
        <v>53904.4010187459</v>
      </c>
      <c r="E335" s="40" t="n">
        <f aca="false">IF(B335="","",MIN(Calculator!$C$19-H335,D335)+H335)</f>
        <v>1386.37843141456</v>
      </c>
      <c r="F335" s="40" t="n">
        <f aca="false">IF(B335="","",MAX(0,MIN($D$13,D335-(E335-H335))))</f>
        <v>0</v>
      </c>
      <c r="G335" s="40" t="n">
        <f aca="false">IF(B335="","",(E335-H335)+F335)</f>
        <v>1083.16617568411</v>
      </c>
      <c r="H335" s="40" t="n">
        <f aca="false">IF(B335="","",D335*Calculator!$C$17/12)</f>
        <v>303.212255730446</v>
      </c>
      <c r="I335" s="40" t="n">
        <f aca="false">IF(B335="","",D335-G335)</f>
        <v>52821.2348430618</v>
      </c>
      <c r="J335" s="40" t="n">
        <f aca="false">IF(B335="","",J334+H335)</f>
        <v>278553.197601478</v>
      </c>
    </row>
    <row r="336" customFormat="false" ht="13.5" hidden="false" customHeight="true" outlineLevel="0" collapsed="false">
      <c r="A336" s="5"/>
      <c r="B336" s="41" t="n">
        <f aca="false">IF(OR(B335="",I335&lt;=0.005),"",B335+1)</f>
        <v>318</v>
      </c>
      <c r="C336" s="42" t="n">
        <f aca="false">IF(B336="","",EDATE($D$12,B336-1))</f>
        <v>55854</v>
      </c>
      <c r="D336" s="43" t="n">
        <f aca="false">IF(B336="","",I335)</f>
        <v>52821.2348430618</v>
      </c>
      <c r="E336" s="43" t="n">
        <f aca="false">IF(B336="","",MIN(Calculator!$C$19-H336,D336)+H336)</f>
        <v>1386.37843141456</v>
      </c>
      <c r="F336" s="43" t="n">
        <f aca="false">IF(B336="","",MAX(0,MIN($D$13,D336-(E336-H336))))</f>
        <v>0</v>
      </c>
      <c r="G336" s="43" t="n">
        <f aca="false">IF(B336="","",(E336-H336)+F336)</f>
        <v>1089.25898542234</v>
      </c>
      <c r="H336" s="43" t="n">
        <f aca="false">IF(B336="","",D336*Calculator!$C$17/12)</f>
        <v>297.119445992223</v>
      </c>
      <c r="I336" s="43" t="n">
        <f aca="false">IF(B336="","",D336-G336)</f>
        <v>51731.9758576394</v>
      </c>
      <c r="J336" s="43" t="n">
        <f aca="false">IF(B336="","",J335+H336)</f>
        <v>278850.31704747</v>
      </c>
    </row>
    <row r="337" customFormat="false" ht="13.5" hidden="false" customHeight="true" outlineLevel="0" collapsed="false">
      <c r="A337" s="5"/>
      <c r="B337" s="38" t="n">
        <f aca="false">IF(OR(B336="",I336&lt;=0.005),"",B336+1)</f>
        <v>319</v>
      </c>
      <c r="C337" s="39" t="n">
        <f aca="false">IF(B337="","",EDATE($D$12,B337-1))</f>
        <v>55885</v>
      </c>
      <c r="D337" s="40" t="n">
        <f aca="false">IF(B337="","",I336)</f>
        <v>51731.9758576394</v>
      </c>
      <c r="E337" s="40" t="n">
        <f aca="false">IF(B337="","",MIN(Calculator!$C$19-H337,D337)+H337)</f>
        <v>1386.37843141456</v>
      </c>
      <c r="F337" s="40" t="n">
        <f aca="false">IF(B337="","",MAX(0,MIN($D$13,D337-(E337-H337))))</f>
        <v>0</v>
      </c>
      <c r="G337" s="40" t="n">
        <f aca="false">IF(B337="","",(E337-H337)+F337)</f>
        <v>1095.38606721534</v>
      </c>
      <c r="H337" s="40" t="n">
        <f aca="false">IF(B337="","",D337*Calculator!$C$17/12)</f>
        <v>290.992364199222</v>
      </c>
      <c r="I337" s="40" t="n">
        <f aca="false">IF(B337="","",D337-G337)</f>
        <v>50636.5897904241</v>
      </c>
      <c r="J337" s="40" t="n">
        <f aca="false">IF(B337="","",J336+H337)</f>
        <v>279141.309411669</v>
      </c>
    </row>
    <row r="338" customFormat="false" ht="13.5" hidden="false" customHeight="true" outlineLevel="0" collapsed="false">
      <c r="A338" s="5"/>
      <c r="B338" s="41" t="n">
        <f aca="false">IF(OR(B337="",I337&lt;=0.005),"",B337+1)</f>
        <v>320</v>
      </c>
      <c r="C338" s="42" t="n">
        <f aca="false">IF(B338="","",EDATE($D$12,B338-1))</f>
        <v>55916</v>
      </c>
      <c r="D338" s="43" t="n">
        <f aca="false">IF(B338="","",I337)</f>
        <v>50636.5897904241</v>
      </c>
      <c r="E338" s="43" t="n">
        <f aca="false">IF(B338="","",MIN(Calculator!$C$19-H338,D338)+H338)</f>
        <v>1386.37843141456</v>
      </c>
      <c r="F338" s="43" t="n">
        <f aca="false">IF(B338="","",MAX(0,MIN($D$13,D338-(E338-H338))))</f>
        <v>0</v>
      </c>
      <c r="G338" s="43" t="n">
        <f aca="false">IF(B338="","",(E338-H338)+F338)</f>
        <v>1101.54761384342</v>
      </c>
      <c r="H338" s="43" t="n">
        <f aca="false">IF(B338="","",D338*Calculator!$C$17/12)</f>
        <v>284.830817571136</v>
      </c>
      <c r="I338" s="43" t="n">
        <f aca="false">IF(B338="","",D338-G338)</f>
        <v>49535.0421765807</v>
      </c>
      <c r="J338" s="43" t="n">
        <f aca="false">IF(B338="","",J337+H338)</f>
        <v>279426.14022924</v>
      </c>
    </row>
    <row r="339" customFormat="false" ht="13.5" hidden="false" customHeight="true" outlineLevel="0" collapsed="false">
      <c r="A339" s="5"/>
      <c r="B339" s="38" t="n">
        <f aca="false">IF(OR(B338="",I338&lt;=0.005),"",B338+1)</f>
        <v>321</v>
      </c>
      <c r="C339" s="39" t="n">
        <f aca="false">IF(B339="","",EDATE($D$12,B339-1))</f>
        <v>55944</v>
      </c>
      <c r="D339" s="40" t="n">
        <f aca="false">IF(B339="","",I338)</f>
        <v>49535.0421765807</v>
      </c>
      <c r="E339" s="40" t="n">
        <f aca="false">IF(B339="","",MIN(Calculator!$C$19-H339,D339)+H339)</f>
        <v>1386.37843141456</v>
      </c>
      <c r="F339" s="40" t="n">
        <f aca="false">IF(B339="","",MAX(0,MIN($D$13,D339-(E339-H339))))</f>
        <v>0</v>
      </c>
      <c r="G339" s="40" t="n">
        <f aca="false">IF(B339="","",(E339-H339)+F339)</f>
        <v>1107.74381917129</v>
      </c>
      <c r="H339" s="40" t="n">
        <f aca="false">IF(B339="","",D339*Calculator!$C$17/12)</f>
        <v>278.634612243266</v>
      </c>
      <c r="I339" s="40" t="n">
        <f aca="false">IF(B339="","",D339-G339)</f>
        <v>48427.2983574094</v>
      </c>
      <c r="J339" s="40" t="n">
        <f aca="false">IF(B339="","",J338+H339)</f>
        <v>279704.774841484</v>
      </c>
    </row>
    <row r="340" customFormat="false" ht="13.5" hidden="false" customHeight="true" outlineLevel="0" collapsed="false">
      <c r="A340" s="5"/>
      <c r="B340" s="41" t="n">
        <f aca="false">IF(OR(B339="",I339&lt;=0.005),"",B339+1)</f>
        <v>322</v>
      </c>
      <c r="C340" s="42" t="n">
        <f aca="false">IF(B340="","",EDATE($D$12,B340-1))</f>
        <v>55975</v>
      </c>
      <c r="D340" s="43" t="n">
        <f aca="false">IF(B340="","",I339)</f>
        <v>48427.2983574094</v>
      </c>
      <c r="E340" s="43" t="n">
        <f aca="false">IF(B340="","",MIN(Calculator!$C$19-H340,D340)+H340)</f>
        <v>1386.37843141456</v>
      </c>
      <c r="F340" s="43" t="n">
        <f aca="false">IF(B340="","",MAX(0,MIN($D$13,D340-(E340-H340))))</f>
        <v>0</v>
      </c>
      <c r="G340" s="43" t="n">
        <f aca="false">IF(B340="","",(E340-H340)+F340)</f>
        <v>1113.97487815413</v>
      </c>
      <c r="H340" s="43" t="n">
        <f aca="false">IF(B340="","",D340*Calculator!$C$17/12)</f>
        <v>272.403553260428</v>
      </c>
      <c r="I340" s="43" t="n">
        <f aca="false">IF(B340="","",D340-G340)</f>
        <v>47313.3234792553</v>
      </c>
      <c r="J340" s="43" t="n">
        <f aca="false">IF(B340="","",J339+H340)</f>
        <v>279977.178394744</v>
      </c>
    </row>
    <row r="341" customFormat="false" ht="13.5" hidden="false" customHeight="true" outlineLevel="0" collapsed="false">
      <c r="A341" s="5"/>
      <c r="B341" s="38" t="n">
        <f aca="false">IF(OR(B340="",I340&lt;=0.005),"",B340+1)</f>
        <v>323</v>
      </c>
      <c r="C341" s="39" t="n">
        <f aca="false">IF(B341="","",EDATE($D$12,B341-1))</f>
        <v>56005</v>
      </c>
      <c r="D341" s="40" t="n">
        <f aca="false">IF(B341="","",I340)</f>
        <v>47313.3234792553</v>
      </c>
      <c r="E341" s="40" t="n">
        <f aca="false">IF(B341="","",MIN(Calculator!$C$19-H341,D341)+H341)</f>
        <v>1386.37843141456</v>
      </c>
      <c r="F341" s="40" t="n">
        <f aca="false">IF(B341="","",MAX(0,MIN($D$13,D341-(E341-H341))))</f>
        <v>0</v>
      </c>
      <c r="G341" s="40" t="n">
        <f aca="false">IF(B341="","",(E341-H341)+F341)</f>
        <v>1120.24098684375</v>
      </c>
      <c r="H341" s="40" t="n">
        <f aca="false">IF(B341="","",D341*Calculator!$C$17/12)</f>
        <v>266.137444570811</v>
      </c>
      <c r="I341" s="40" t="n">
        <f aca="false">IF(B341="","",D341-G341)</f>
        <v>46193.0824924115</v>
      </c>
      <c r="J341" s="40" t="n">
        <f aca="false">IF(B341="","",J340+H341)</f>
        <v>280243.315839315</v>
      </c>
    </row>
    <row r="342" customFormat="false" ht="13.5" hidden="false" customHeight="true" outlineLevel="0" collapsed="false">
      <c r="A342" s="5"/>
      <c r="B342" s="41" t="n">
        <f aca="false">IF(OR(B341="",I341&lt;=0.005),"",B341+1)</f>
        <v>324</v>
      </c>
      <c r="C342" s="42" t="n">
        <f aca="false">IF(B342="","",EDATE($D$12,B342-1))</f>
        <v>56036</v>
      </c>
      <c r="D342" s="43" t="n">
        <f aca="false">IF(B342="","",I341)</f>
        <v>46193.0824924115</v>
      </c>
      <c r="E342" s="43" t="n">
        <f aca="false">IF(B342="","",MIN(Calculator!$C$19-H342,D342)+H342)</f>
        <v>1386.37843141456</v>
      </c>
      <c r="F342" s="43" t="n">
        <f aca="false">IF(B342="","",MAX(0,MIN($D$13,D342-(E342-H342))))</f>
        <v>0</v>
      </c>
      <c r="G342" s="43" t="n">
        <f aca="false">IF(B342="","",(E342-H342)+F342)</f>
        <v>1126.54234239475</v>
      </c>
      <c r="H342" s="43" t="n">
        <f aca="false">IF(B342="","",D342*Calculator!$C$17/12)</f>
        <v>259.836089019815</v>
      </c>
      <c r="I342" s="43" t="n">
        <f aca="false">IF(B342="","",D342-G342)</f>
        <v>45066.5401500168</v>
      </c>
      <c r="J342" s="43" t="n">
        <f aca="false">IF(B342="","",J341+H342)</f>
        <v>280503.151928335</v>
      </c>
    </row>
    <row r="343" customFormat="false" ht="13.5" hidden="false" customHeight="true" outlineLevel="0" collapsed="false">
      <c r="A343" s="5"/>
      <c r="B343" s="38" t="n">
        <f aca="false">IF(OR(B342="",I342&lt;=0.005),"",B342+1)</f>
        <v>325</v>
      </c>
      <c r="C343" s="39" t="n">
        <f aca="false">IF(B343="","",EDATE($D$12,B343-1))</f>
        <v>56066</v>
      </c>
      <c r="D343" s="40" t="n">
        <f aca="false">IF(B343="","",I342)</f>
        <v>45066.5401500168</v>
      </c>
      <c r="E343" s="40" t="n">
        <f aca="false">IF(B343="","",MIN(Calculator!$C$19-H343,D343)+H343)</f>
        <v>1386.37843141456</v>
      </c>
      <c r="F343" s="40" t="n">
        <f aca="false">IF(B343="","",MAX(0,MIN($D$13,D343-(E343-H343))))</f>
        <v>0</v>
      </c>
      <c r="G343" s="40" t="n">
        <f aca="false">IF(B343="","",(E343-H343)+F343)</f>
        <v>1132.87914307072</v>
      </c>
      <c r="H343" s="40" t="n">
        <f aca="false">IF(B343="","",D343*Calculator!$C$17/12)</f>
        <v>253.499288343844</v>
      </c>
      <c r="I343" s="40" t="n">
        <f aca="false">IF(B343="","",D343-G343)</f>
        <v>43933.6610069461</v>
      </c>
      <c r="J343" s="40" t="n">
        <f aca="false">IF(B343="","",J342+H343)</f>
        <v>280756.651216679</v>
      </c>
    </row>
    <row r="344" customFormat="false" ht="13.5" hidden="false" customHeight="true" outlineLevel="0" collapsed="false">
      <c r="A344" s="5"/>
      <c r="B344" s="41" t="n">
        <f aca="false">IF(OR(B343="",I343&lt;=0.005),"",B343+1)</f>
        <v>326</v>
      </c>
      <c r="C344" s="42" t="n">
        <f aca="false">IF(B344="","",EDATE($D$12,B344-1))</f>
        <v>56097</v>
      </c>
      <c r="D344" s="43" t="n">
        <f aca="false">IF(B344="","",I343)</f>
        <v>43933.6610069461</v>
      </c>
      <c r="E344" s="43" t="n">
        <f aca="false">IF(B344="","",MIN(Calculator!$C$19-H344,D344)+H344)</f>
        <v>1386.37843141456</v>
      </c>
      <c r="F344" s="43" t="n">
        <f aca="false">IF(B344="","",MAX(0,MIN($D$13,D344-(E344-H344))))</f>
        <v>0</v>
      </c>
      <c r="G344" s="43" t="n">
        <f aca="false">IF(B344="","",(E344-H344)+F344)</f>
        <v>1139.25158825049</v>
      </c>
      <c r="H344" s="43" t="n">
        <f aca="false">IF(B344="","",D344*Calculator!$C$17/12)</f>
        <v>247.126843164072</v>
      </c>
      <c r="I344" s="43" t="n">
        <f aca="false">IF(B344="","",D344-G344)</f>
        <v>42794.4094186956</v>
      </c>
      <c r="J344" s="43" t="n">
        <f aca="false">IF(B344="","",J343+H344)</f>
        <v>281003.778059843</v>
      </c>
    </row>
    <row r="345" customFormat="false" ht="13.5" hidden="false" customHeight="true" outlineLevel="0" collapsed="false">
      <c r="A345" s="5"/>
      <c r="B345" s="38" t="n">
        <f aca="false">IF(OR(B344="",I344&lt;=0.005),"",B344+1)</f>
        <v>327</v>
      </c>
      <c r="C345" s="39" t="n">
        <f aca="false">IF(B345="","",EDATE($D$12,B345-1))</f>
        <v>56128</v>
      </c>
      <c r="D345" s="40" t="n">
        <f aca="false">IF(B345="","",I344)</f>
        <v>42794.4094186956</v>
      </c>
      <c r="E345" s="40" t="n">
        <f aca="false">IF(B345="","",MIN(Calculator!$C$19-H345,D345)+H345)</f>
        <v>1386.37843141456</v>
      </c>
      <c r="F345" s="40" t="n">
        <f aca="false">IF(B345="","",MAX(0,MIN($D$13,D345-(E345-H345))))</f>
        <v>0</v>
      </c>
      <c r="G345" s="40" t="n">
        <f aca="false">IF(B345="","",(E345-H345)+F345)</f>
        <v>1145.6598784344</v>
      </c>
      <c r="H345" s="40" t="n">
        <f aca="false">IF(B345="","",D345*Calculator!$C$17/12)</f>
        <v>240.718552980163</v>
      </c>
      <c r="I345" s="40" t="n">
        <f aca="false">IF(B345="","",D345-G345)</f>
        <v>41648.7495402612</v>
      </c>
      <c r="J345" s="40" t="n">
        <f aca="false">IF(B345="","",J344+H345)</f>
        <v>281244.496612823</v>
      </c>
    </row>
    <row r="346" customFormat="false" ht="13.5" hidden="false" customHeight="true" outlineLevel="0" collapsed="false">
      <c r="A346" s="5"/>
      <c r="B346" s="41" t="n">
        <f aca="false">IF(OR(B345="",I345&lt;=0.005),"",B345+1)</f>
        <v>328</v>
      </c>
      <c r="C346" s="42" t="n">
        <f aca="false">IF(B346="","",EDATE($D$12,B346-1))</f>
        <v>56158</v>
      </c>
      <c r="D346" s="43" t="n">
        <f aca="false">IF(B346="","",I345)</f>
        <v>41648.7495402612</v>
      </c>
      <c r="E346" s="43" t="n">
        <f aca="false">IF(B346="","",MIN(Calculator!$C$19-H346,D346)+H346)</f>
        <v>1386.37843141456</v>
      </c>
      <c r="F346" s="43" t="n">
        <f aca="false">IF(B346="","",MAX(0,MIN($D$13,D346-(E346-H346))))</f>
        <v>0</v>
      </c>
      <c r="G346" s="43" t="n">
        <f aca="false">IF(B346="","",(E346-H346)+F346)</f>
        <v>1152.10421525059</v>
      </c>
      <c r="H346" s="43" t="n">
        <f aca="false">IF(B346="","",D346*Calculator!$C$17/12)</f>
        <v>234.274216163969</v>
      </c>
      <c r="I346" s="43" t="n">
        <f aca="false">IF(B346="","",D346-G346)</f>
        <v>40496.6453250106</v>
      </c>
      <c r="J346" s="43" t="n">
        <f aca="false">IF(B346="","",J345+H346)</f>
        <v>281478.770828987</v>
      </c>
    </row>
    <row r="347" customFormat="false" ht="13.5" hidden="false" customHeight="true" outlineLevel="0" collapsed="false">
      <c r="A347" s="5"/>
      <c r="B347" s="38" t="n">
        <f aca="false">IF(OR(B346="",I346&lt;=0.005),"",B346+1)</f>
        <v>329</v>
      </c>
      <c r="C347" s="39" t="n">
        <f aca="false">IF(B347="","",EDATE($D$12,B347-1))</f>
        <v>56189</v>
      </c>
      <c r="D347" s="40" t="n">
        <f aca="false">IF(B347="","",I346)</f>
        <v>40496.6453250106</v>
      </c>
      <c r="E347" s="40" t="n">
        <f aca="false">IF(B347="","",MIN(Calculator!$C$19-H347,D347)+H347)</f>
        <v>1386.37843141456</v>
      </c>
      <c r="F347" s="40" t="n">
        <f aca="false">IF(B347="","",MAX(0,MIN($D$13,D347-(E347-H347))))</f>
        <v>0</v>
      </c>
      <c r="G347" s="40" t="n">
        <f aca="false">IF(B347="","",(E347-H347)+F347)</f>
        <v>1158.58480146138</v>
      </c>
      <c r="H347" s="40" t="n">
        <f aca="false">IF(B347="","",D347*Calculator!$C$17/12)</f>
        <v>227.793629953185</v>
      </c>
      <c r="I347" s="40" t="n">
        <f aca="false">IF(B347="","",D347-G347)</f>
        <v>39338.0605235492</v>
      </c>
      <c r="J347" s="40" t="n">
        <f aca="false">IF(B347="","",J346+H347)</f>
        <v>281706.56445894</v>
      </c>
    </row>
    <row r="348" customFormat="false" ht="13.5" hidden="false" customHeight="true" outlineLevel="0" collapsed="false">
      <c r="A348" s="5"/>
      <c r="B348" s="41" t="n">
        <f aca="false">IF(OR(B347="",I347&lt;=0.005),"",B347+1)</f>
        <v>330</v>
      </c>
      <c r="C348" s="42" t="n">
        <f aca="false">IF(B348="","",EDATE($D$12,B348-1))</f>
        <v>56219</v>
      </c>
      <c r="D348" s="43" t="n">
        <f aca="false">IF(B348="","",I347)</f>
        <v>39338.0605235492</v>
      </c>
      <c r="E348" s="43" t="n">
        <f aca="false">IF(B348="","",MIN(Calculator!$C$19-H348,D348)+H348)</f>
        <v>1386.37843141456</v>
      </c>
      <c r="F348" s="43" t="n">
        <f aca="false">IF(B348="","",MAX(0,MIN($D$13,D348-(E348-H348))))</f>
        <v>0</v>
      </c>
      <c r="G348" s="43" t="n">
        <f aca="false">IF(B348="","",(E348-H348)+F348)</f>
        <v>1165.1018409696</v>
      </c>
      <c r="H348" s="43" t="n">
        <f aca="false">IF(B348="","",D348*Calculator!$C$17/12)</f>
        <v>221.276590444964</v>
      </c>
      <c r="I348" s="43" t="n">
        <f aca="false">IF(B348="","",D348-G348)</f>
        <v>38172.9586825796</v>
      </c>
      <c r="J348" s="43" t="n">
        <f aca="false">IF(B348="","",J347+H348)</f>
        <v>281927.841049385</v>
      </c>
    </row>
    <row r="349" customFormat="false" ht="13.5" hidden="false" customHeight="true" outlineLevel="0" collapsed="false">
      <c r="A349" s="5"/>
      <c r="B349" s="38" t="n">
        <f aca="false">IF(OR(B348="",I348&lt;=0.005),"",B348+1)</f>
        <v>331</v>
      </c>
      <c r="C349" s="39" t="n">
        <f aca="false">IF(B349="","",EDATE($D$12,B349-1))</f>
        <v>56250</v>
      </c>
      <c r="D349" s="40" t="n">
        <f aca="false">IF(B349="","",I348)</f>
        <v>38172.9586825796</v>
      </c>
      <c r="E349" s="40" t="n">
        <f aca="false">IF(B349="","",MIN(Calculator!$C$19-H349,D349)+H349)</f>
        <v>1386.37843141456</v>
      </c>
      <c r="F349" s="40" t="n">
        <f aca="false">IF(B349="","",MAX(0,MIN($D$13,D349-(E349-H349))))</f>
        <v>0</v>
      </c>
      <c r="G349" s="40" t="n">
        <f aca="false">IF(B349="","",(E349-H349)+F349)</f>
        <v>1171.65553882505</v>
      </c>
      <c r="H349" s="40" t="n">
        <f aca="false">IF(B349="","",D349*Calculator!$C$17/12)</f>
        <v>214.72289258951</v>
      </c>
      <c r="I349" s="40" t="n">
        <f aca="false">IF(B349="","",D349-G349)</f>
        <v>37001.3031437546</v>
      </c>
      <c r="J349" s="40" t="n">
        <f aca="false">IF(B349="","",J348+H349)</f>
        <v>282142.563941975</v>
      </c>
    </row>
    <row r="350" customFormat="false" ht="13.5" hidden="false" customHeight="true" outlineLevel="0" collapsed="false">
      <c r="A350" s="5"/>
      <c r="B350" s="41" t="n">
        <f aca="false">IF(OR(B349="",I349&lt;=0.005),"",B349+1)</f>
        <v>332</v>
      </c>
      <c r="C350" s="42" t="n">
        <f aca="false">IF(B350="","",EDATE($D$12,B350-1))</f>
        <v>56281</v>
      </c>
      <c r="D350" s="43" t="n">
        <f aca="false">IF(B350="","",I349)</f>
        <v>37001.3031437546</v>
      </c>
      <c r="E350" s="43" t="n">
        <f aca="false">IF(B350="","",MIN(Calculator!$C$19-H350,D350)+H350)</f>
        <v>1386.37843141456</v>
      </c>
      <c r="F350" s="43" t="n">
        <f aca="false">IF(B350="","",MAX(0,MIN($D$13,D350-(E350-H350))))</f>
        <v>0</v>
      </c>
      <c r="G350" s="43" t="n">
        <f aca="false">IF(B350="","",(E350-H350)+F350)</f>
        <v>1178.24610123094</v>
      </c>
      <c r="H350" s="43" t="n">
        <f aca="false">IF(B350="","",D350*Calculator!$C$17/12)</f>
        <v>208.132330183619</v>
      </c>
      <c r="I350" s="43" t="n">
        <f aca="false">IF(B350="","",D350-G350)</f>
        <v>35823.0570425236</v>
      </c>
      <c r="J350" s="43" t="n">
        <f aca="false">IF(B350="","",J349+H350)</f>
        <v>282350.696272158</v>
      </c>
    </row>
    <row r="351" customFormat="false" ht="13.5" hidden="false" customHeight="true" outlineLevel="0" collapsed="false">
      <c r="A351" s="5"/>
      <c r="B351" s="38" t="n">
        <f aca="false">IF(OR(B350="",I350&lt;=0.005),"",B350+1)</f>
        <v>333</v>
      </c>
      <c r="C351" s="39" t="n">
        <f aca="false">IF(B351="","",EDATE($D$12,B351-1))</f>
        <v>56309</v>
      </c>
      <c r="D351" s="40" t="n">
        <f aca="false">IF(B351="","",I350)</f>
        <v>35823.0570425236</v>
      </c>
      <c r="E351" s="40" t="n">
        <f aca="false">IF(B351="","",MIN(Calculator!$C$19-H351,D351)+H351)</f>
        <v>1386.37843141456</v>
      </c>
      <c r="F351" s="40" t="n">
        <f aca="false">IF(B351="","",MAX(0,MIN($D$13,D351-(E351-H351))))</f>
        <v>0</v>
      </c>
      <c r="G351" s="40" t="n">
        <f aca="false">IF(B351="","",(E351-H351)+F351)</f>
        <v>1184.87373555036</v>
      </c>
      <c r="H351" s="40" t="n">
        <f aca="false">IF(B351="","",D351*Calculator!$C$17/12)</f>
        <v>201.504695864195</v>
      </c>
      <c r="I351" s="40" t="n">
        <f aca="false">IF(B351="","",D351-G351)</f>
        <v>34638.1833069733</v>
      </c>
      <c r="J351" s="40" t="n">
        <f aca="false">IF(B351="","",J350+H351)</f>
        <v>282552.200968022</v>
      </c>
    </row>
    <row r="352" customFormat="false" ht="13.5" hidden="false" customHeight="true" outlineLevel="0" collapsed="false">
      <c r="A352" s="5"/>
      <c r="B352" s="41" t="n">
        <f aca="false">IF(OR(B351="",I351&lt;=0.005),"",B351+1)</f>
        <v>334</v>
      </c>
      <c r="C352" s="42" t="n">
        <f aca="false">IF(B352="","",EDATE($D$12,B352-1))</f>
        <v>56340</v>
      </c>
      <c r="D352" s="43" t="n">
        <f aca="false">IF(B352="","",I351)</f>
        <v>34638.1833069733</v>
      </c>
      <c r="E352" s="43" t="n">
        <f aca="false">IF(B352="","",MIN(Calculator!$C$19-H352,D352)+H352)</f>
        <v>1386.37843141456</v>
      </c>
      <c r="F352" s="43" t="n">
        <f aca="false">IF(B352="","",MAX(0,MIN($D$13,D352-(E352-H352))))</f>
        <v>0</v>
      </c>
      <c r="G352" s="43" t="n">
        <f aca="false">IF(B352="","",(E352-H352)+F352)</f>
        <v>1191.53865031284</v>
      </c>
      <c r="H352" s="43" t="n">
        <f aca="false">IF(B352="","",D352*Calculator!$C$17/12)</f>
        <v>194.839781101725</v>
      </c>
      <c r="I352" s="43" t="n">
        <f aca="false">IF(B352="","",D352-G352)</f>
        <v>33446.6446566604</v>
      </c>
      <c r="J352" s="43" t="n">
        <f aca="false">IF(B352="","",J351+H352)</f>
        <v>282747.040749124</v>
      </c>
    </row>
    <row r="353" customFormat="false" ht="13.5" hidden="false" customHeight="true" outlineLevel="0" collapsed="false">
      <c r="A353" s="5"/>
      <c r="B353" s="38" t="n">
        <f aca="false">IF(OR(B352="",I352&lt;=0.005),"",B352+1)</f>
        <v>335</v>
      </c>
      <c r="C353" s="39" t="n">
        <f aca="false">IF(B353="","",EDATE($D$12,B353-1))</f>
        <v>56370</v>
      </c>
      <c r="D353" s="40" t="n">
        <f aca="false">IF(B353="","",I352)</f>
        <v>33446.6446566604</v>
      </c>
      <c r="E353" s="40" t="n">
        <f aca="false">IF(B353="","",MIN(Calculator!$C$19-H353,D353)+H353)</f>
        <v>1386.37843141456</v>
      </c>
      <c r="F353" s="40" t="n">
        <f aca="false">IF(B353="","",MAX(0,MIN($D$13,D353-(E353-H353))))</f>
        <v>0</v>
      </c>
      <c r="G353" s="40" t="n">
        <f aca="false">IF(B353="","",(E353-H353)+F353)</f>
        <v>1198.24105522085</v>
      </c>
      <c r="H353" s="40" t="n">
        <f aca="false">IF(B353="","",D353*Calculator!$C$17/12)</f>
        <v>188.137376193715</v>
      </c>
      <c r="I353" s="40" t="n">
        <f aca="false">IF(B353="","",D353-G353)</f>
        <v>32248.4036014396</v>
      </c>
      <c r="J353" s="40" t="n">
        <f aca="false">IF(B353="","",J352+H353)</f>
        <v>282935.178125318</v>
      </c>
    </row>
    <row r="354" customFormat="false" ht="13.5" hidden="false" customHeight="true" outlineLevel="0" collapsed="false">
      <c r="A354" s="5"/>
      <c r="B354" s="41" t="n">
        <f aca="false">IF(OR(B353="",I353&lt;=0.005),"",B353+1)</f>
        <v>336</v>
      </c>
      <c r="C354" s="42" t="n">
        <f aca="false">IF(B354="","",EDATE($D$12,B354-1))</f>
        <v>56401</v>
      </c>
      <c r="D354" s="43" t="n">
        <f aca="false">IF(B354="","",I353)</f>
        <v>32248.4036014396</v>
      </c>
      <c r="E354" s="43" t="n">
        <f aca="false">IF(B354="","",MIN(Calculator!$C$19-H354,D354)+H354)</f>
        <v>1386.37843141456</v>
      </c>
      <c r="F354" s="43" t="n">
        <f aca="false">IF(B354="","",MAX(0,MIN($D$13,D354-(E354-H354))))</f>
        <v>0</v>
      </c>
      <c r="G354" s="43" t="n">
        <f aca="false">IF(B354="","",(E354-H354)+F354)</f>
        <v>1204.98116115646</v>
      </c>
      <c r="H354" s="43" t="n">
        <f aca="false">IF(B354="","",D354*Calculator!$C$17/12)</f>
        <v>181.397270258098</v>
      </c>
      <c r="I354" s="43" t="n">
        <f aca="false">IF(B354="","",D354-G354)</f>
        <v>31043.4224402831</v>
      </c>
      <c r="J354" s="43" t="n">
        <f aca="false">IF(B354="","",J353+H354)</f>
        <v>283116.575395576</v>
      </c>
    </row>
    <row r="355" customFormat="false" ht="13.5" hidden="false" customHeight="true" outlineLevel="0" collapsed="false">
      <c r="A355" s="5"/>
      <c r="B355" s="38" t="n">
        <f aca="false">IF(OR(B354="",I354&lt;=0.005),"",B354+1)</f>
        <v>337</v>
      </c>
      <c r="C355" s="39" t="n">
        <f aca="false">IF(B355="","",EDATE($D$12,B355-1))</f>
        <v>56431</v>
      </c>
      <c r="D355" s="40" t="n">
        <f aca="false">IF(B355="","",I354)</f>
        <v>31043.4224402831</v>
      </c>
      <c r="E355" s="40" t="n">
        <f aca="false">IF(B355="","",MIN(Calculator!$C$19-H355,D355)+H355)</f>
        <v>1386.37843141456</v>
      </c>
      <c r="F355" s="40" t="n">
        <f aca="false">IF(B355="","",MAX(0,MIN($D$13,D355-(E355-H355))))</f>
        <v>0</v>
      </c>
      <c r="G355" s="40" t="n">
        <f aca="false">IF(B355="","",(E355-H355)+F355)</f>
        <v>1211.75918018797</v>
      </c>
      <c r="H355" s="40" t="n">
        <f aca="false">IF(B355="","",D355*Calculator!$C$17/12)</f>
        <v>174.619251226593</v>
      </c>
      <c r="I355" s="40" t="n">
        <f aca="false">IF(B355="","",D355-G355)</f>
        <v>29831.6632600951</v>
      </c>
      <c r="J355" s="40" t="n">
        <f aca="false">IF(B355="","",J354+H355)</f>
        <v>283291.194646803</v>
      </c>
    </row>
    <row r="356" customFormat="false" ht="13.5" hidden="false" customHeight="true" outlineLevel="0" collapsed="false">
      <c r="A356" s="5"/>
      <c r="B356" s="41" t="n">
        <f aca="false">IF(OR(B355="",I355&lt;=0.005),"",B355+1)</f>
        <v>338</v>
      </c>
      <c r="C356" s="42" t="n">
        <f aca="false">IF(B356="","",EDATE($D$12,B356-1))</f>
        <v>56462</v>
      </c>
      <c r="D356" s="43" t="n">
        <f aca="false">IF(B356="","",I355)</f>
        <v>29831.6632600951</v>
      </c>
      <c r="E356" s="43" t="n">
        <f aca="false">IF(B356="","",MIN(Calculator!$C$19-H356,D356)+H356)</f>
        <v>1386.37843141456</v>
      </c>
      <c r="F356" s="43" t="n">
        <f aca="false">IF(B356="","",MAX(0,MIN($D$13,D356-(E356-H356))))</f>
        <v>0</v>
      </c>
      <c r="G356" s="43" t="n">
        <f aca="false">IF(B356="","",(E356-H356)+F356)</f>
        <v>1218.57532557652</v>
      </c>
      <c r="H356" s="43" t="n">
        <f aca="false">IF(B356="","",D356*Calculator!$C$17/12)</f>
        <v>167.803105838035</v>
      </c>
      <c r="I356" s="43" t="n">
        <f aca="false">IF(B356="","",D356-G356)</f>
        <v>28613.0879345186</v>
      </c>
      <c r="J356" s="43" t="n">
        <f aca="false">IF(B356="","",J355+H356)</f>
        <v>283458.997752641</v>
      </c>
    </row>
    <row r="357" customFormat="false" ht="13.5" hidden="false" customHeight="true" outlineLevel="0" collapsed="false">
      <c r="A357" s="5"/>
      <c r="B357" s="38" t="n">
        <f aca="false">IF(OR(B356="",I356&lt;=0.005),"",B356+1)</f>
        <v>339</v>
      </c>
      <c r="C357" s="39" t="n">
        <f aca="false">IF(B357="","",EDATE($D$12,B357-1))</f>
        <v>56493</v>
      </c>
      <c r="D357" s="40" t="n">
        <f aca="false">IF(B357="","",I356)</f>
        <v>28613.0879345186</v>
      </c>
      <c r="E357" s="40" t="n">
        <f aca="false">IF(B357="","",MIN(Calculator!$C$19-H357,D357)+H357)</f>
        <v>1386.37843141456</v>
      </c>
      <c r="F357" s="40" t="n">
        <f aca="false">IF(B357="","",MAX(0,MIN($D$13,D357-(E357-H357))))</f>
        <v>0</v>
      </c>
      <c r="G357" s="40" t="n">
        <f aca="false">IF(B357="","",(E357-H357)+F357)</f>
        <v>1225.42981178289</v>
      </c>
      <c r="H357" s="40" t="n">
        <f aca="false">IF(B357="","",D357*Calculator!$C$17/12)</f>
        <v>160.948619631667</v>
      </c>
      <c r="I357" s="40" t="n">
        <f aca="false">IF(B357="","",D357-G357)</f>
        <v>27387.6581227357</v>
      </c>
      <c r="J357" s="40" t="n">
        <f aca="false">IF(B357="","",J356+H357)</f>
        <v>283619.946372272</v>
      </c>
    </row>
    <row r="358" customFormat="false" ht="13.5" hidden="false" customHeight="true" outlineLevel="0" collapsed="false">
      <c r="A358" s="5"/>
      <c r="B358" s="41" t="n">
        <f aca="false">IF(OR(B357="",I357&lt;=0.005),"",B357+1)</f>
        <v>340</v>
      </c>
      <c r="C358" s="42" t="n">
        <f aca="false">IF(B358="","",EDATE($D$12,B358-1))</f>
        <v>56523</v>
      </c>
      <c r="D358" s="43" t="n">
        <f aca="false">IF(B358="","",I357)</f>
        <v>27387.6581227357</v>
      </c>
      <c r="E358" s="43" t="n">
        <f aca="false">IF(B358="","",MIN(Calculator!$C$19-H358,D358)+H358)</f>
        <v>1386.37843141456</v>
      </c>
      <c r="F358" s="43" t="n">
        <f aca="false">IF(B358="","",MAX(0,MIN($D$13,D358-(E358-H358))))</f>
        <v>0</v>
      </c>
      <c r="G358" s="43" t="n">
        <f aca="false">IF(B358="","",(E358-H358)+F358)</f>
        <v>1232.32285447417</v>
      </c>
      <c r="H358" s="43" t="n">
        <f aca="false">IF(B358="","",D358*Calculator!$C$17/12)</f>
        <v>154.055576940388</v>
      </c>
      <c r="I358" s="43" t="n">
        <f aca="false">IF(B358="","",D358-G358)</f>
        <v>26155.3352682616</v>
      </c>
      <c r="J358" s="43" t="n">
        <f aca="false">IF(B358="","",J357+H358)</f>
        <v>283774.001949213</v>
      </c>
    </row>
    <row r="359" customFormat="false" ht="13.5" hidden="false" customHeight="true" outlineLevel="0" collapsed="false">
      <c r="A359" s="5"/>
      <c r="B359" s="38" t="n">
        <f aca="false">IF(OR(B358="",I358&lt;=0.005),"",B358+1)</f>
        <v>341</v>
      </c>
      <c r="C359" s="39" t="n">
        <f aca="false">IF(B359="","",EDATE($D$12,B359-1))</f>
        <v>56554</v>
      </c>
      <c r="D359" s="40" t="n">
        <f aca="false">IF(B359="","",I358)</f>
        <v>26155.3352682616</v>
      </c>
      <c r="E359" s="40" t="n">
        <f aca="false">IF(B359="","",MIN(Calculator!$C$19-H359,D359)+H359)</f>
        <v>1386.37843141456</v>
      </c>
      <c r="F359" s="40" t="n">
        <f aca="false">IF(B359="","",MAX(0,MIN($D$13,D359-(E359-H359))))</f>
        <v>0</v>
      </c>
      <c r="G359" s="40" t="n">
        <f aca="false">IF(B359="","",(E359-H359)+F359)</f>
        <v>1239.25467053059</v>
      </c>
      <c r="H359" s="40" t="n">
        <f aca="false">IF(B359="","",D359*Calculator!$C$17/12)</f>
        <v>147.123760883971</v>
      </c>
      <c r="I359" s="40" t="n">
        <f aca="false">IF(B359="","",D359-G359)</f>
        <v>24916.080597731</v>
      </c>
      <c r="J359" s="40" t="n">
        <f aca="false">IF(B359="","",J358+H359)</f>
        <v>283921.125710097</v>
      </c>
    </row>
    <row r="360" customFormat="false" ht="13.5" hidden="false" customHeight="true" outlineLevel="0" collapsed="false">
      <c r="A360" s="5"/>
      <c r="B360" s="41" t="n">
        <f aca="false">IF(OR(B359="",I359&lt;=0.005),"",B359+1)</f>
        <v>342</v>
      </c>
      <c r="C360" s="42" t="n">
        <f aca="false">IF(B360="","",EDATE($D$12,B360-1))</f>
        <v>56584</v>
      </c>
      <c r="D360" s="43" t="n">
        <f aca="false">IF(B360="","",I359)</f>
        <v>24916.080597731</v>
      </c>
      <c r="E360" s="43" t="n">
        <f aca="false">IF(B360="","",MIN(Calculator!$C$19-H360,D360)+H360)</f>
        <v>1386.37843141456</v>
      </c>
      <c r="F360" s="43" t="n">
        <f aca="false">IF(B360="","",MAX(0,MIN($D$13,D360-(E360-H360))))</f>
        <v>0</v>
      </c>
      <c r="G360" s="43" t="n">
        <f aca="false">IF(B360="","",(E360-H360)+F360)</f>
        <v>1246.22547805232</v>
      </c>
      <c r="H360" s="43" t="n">
        <f aca="false">IF(B360="","",D360*Calculator!$C$17/12)</f>
        <v>140.152953362237</v>
      </c>
      <c r="I360" s="43" t="n">
        <f aca="false">IF(B360="","",D360-G360)</f>
        <v>23669.8551196786</v>
      </c>
      <c r="J360" s="43" t="n">
        <f aca="false">IF(B360="","",J359+H360)</f>
        <v>284061.278663459</v>
      </c>
    </row>
    <row r="361" customFormat="false" ht="13.5" hidden="false" customHeight="true" outlineLevel="0" collapsed="false">
      <c r="A361" s="5"/>
      <c r="B361" s="38" t="n">
        <f aca="false">IF(OR(B360="",I360&lt;=0.005),"",B360+1)</f>
        <v>343</v>
      </c>
      <c r="C361" s="39" t="n">
        <f aca="false">IF(B361="","",EDATE($D$12,B361-1))</f>
        <v>56615</v>
      </c>
      <c r="D361" s="40" t="n">
        <f aca="false">IF(B361="","",I360)</f>
        <v>23669.8551196786</v>
      </c>
      <c r="E361" s="40" t="n">
        <f aca="false">IF(B361="","",MIN(Calculator!$C$19-H361,D361)+H361)</f>
        <v>1386.37843141456</v>
      </c>
      <c r="F361" s="40" t="n">
        <f aca="false">IF(B361="","",MAX(0,MIN($D$13,D361-(E361-H361))))</f>
        <v>0</v>
      </c>
      <c r="G361" s="40" t="n">
        <f aca="false">IF(B361="","",(E361-H361)+F361)</f>
        <v>1253.23549636637</v>
      </c>
      <c r="H361" s="40" t="n">
        <f aca="false">IF(B361="","",D361*Calculator!$C$17/12)</f>
        <v>133.142935048192</v>
      </c>
      <c r="I361" s="40" t="n">
        <f aca="false">IF(B361="","",D361-G361)</f>
        <v>22416.6196233123</v>
      </c>
      <c r="J361" s="40" t="n">
        <f aca="false">IF(B361="","",J360+H361)</f>
        <v>284194.421598507</v>
      </c>
    </row>
    <row r="362" customFormat="false" ht="13.5" hidden="false" customHeight="true" outlineLevel="0" collapsed="false">
      <c r="A362" s="5"/>
      <c r="B362" s="41" t="n">
        <f aca="false">IF(OR(B361="",I361&lt;=0.005),"",B361+1)</f>
        <v>344</v>
      </c>
      <c r="C362" s="42" t="n">
        <f aca="false">IF(B362="","",EDATE($D$12,B362-1))</f>
        <v>56646</v>
      </c>
      <c r="D362" s="43" t="n">
        <f aca="false">IF(B362="","",I361)</f>
        <v>22416.6196233123</v>
      </c>
      <c r="E362" s="43" t="n">
        <f aca="false">IF(B362="","",MIN(Calculator!$C$19-H362,D362)+H362)</f>
        <v>1386.37843141456</v>
      </c>
      <c r="F362" s="43" t="n">
        <f aca="false">IF(B362="","",MAX(0,MIN($D$13,D362-(E362-H362))))</f>
        <v>0</v>
      </c>
      <c r="G362" s="43" t="n">
        <f aca="false">IF(B362="","",(E362-H362)+F362)</f>
        <v>1260.28494603343</v>
      </c>
      <c r="H362" s="43" t="n">
        <f aca="false">IF(B362="","",D362*Calculator!$C$17/12)</f>
        <v>126.093485381132</v>
      </c>
      <c r="I362" s="43" t="n">
        <f aca="false">IF(B362="","",D362-G362)</f>
        <v>21156.3346772788</v>
      </c>
      <c r="J362" s="43" t="n">
        <f aca="false">IF(B362="","",J361+H362)</f>
        <v>284320.515083888</v>
      </c>
    </row>
    <row r="363" customFormat="false" ht="13.5" hidden="false" customHeight="true" outlineLevel="0" collapsed="false">
      <c r="A363" s="5"/>
      <c r="B363" s="38" t="n">
        <f aca="false">IF(OR(B362="",I362&lt;=0.005),"",B362+1)</f>
        <v>345</v>
      </c>
      <c r="C363" s="39" t="n">
        <f aca="false">IF(B363="","",EDATE($D$12,B363-1))</f>
        <v>56674</v>
      </c>
      <c r="D363" s="40" t="n">
        <f aca="false">IF(B363="","",I362)</f>
        <v>21156.3346772788</v>
      </c>
      <c r="E363" s="40" t="n">
        <f aca="false">IF(B363="","",MIN(Calculator!$C$19-H363,D363)+H363)</f>
        <v>1386.37843141456</v>
      </c>
      <c r="F363" s="40" t="n">
        <f aca="false">IF(B363="","",MAX(0,MIN($D$13,D363-(E363-H363))))</f>
        <v>0</v>
      </c>
      <c r="G363" s="40" t="n">
        <f aca="false">IF(B363="","",(E363-H363)+F363)</f>
        <v>1267.37404885487</v>
      </c>
      <c r="H363" s="40" t="n">
        <f aca="false">IF(B363="","",D363*Calculator!$C$17/12)</f>
        <v>119.004382559694</v>
      </c>
      <c r="I363" s="40" t="n">
        <f aca="false">IF(B363="","",D363-G363)</f>
        <v>19888.960628424</v>
      </c>
      <c r="J363" s="40" t="n">
        <f aca="false">IF(B363="","",J362+H363)</f>
        <v>284439.519466448</v>
      </c>
    </row>
    <row r="364" customFormat="false" ht="13.5" hidden="false" customHeight="true" outlineLevel="0" collapsed="false">
      <c r="A364" s="5"/>
      <c r="B364" s="41" t="n">
        <f aca="false">IF(OR(B363="",I363&lt;=0.005),"",B363+1)</f>
        <v>346</v>
      </c>
      <c r="C364" s="42" t="n">
        <f aca="false">IF(B364="","",EDATE($D$12,B364-1))</f>
        <v>56705</v>
      </c>
      <c r="D364" s="43" t="n">
        <f aca="false">IF(B364="","",I363)</f>
        <v>19888.960628424</v>
      </c>
      <c r="E364" s="43" t="n">
        <f aca="false">IF(B364="","",MIN(Calculator!$C$19-H364,D364)+H364)</f>
        <v>1386.37843141456</v>
      </c>
      <c r="F364" s="43" t="n">
        <f aca="false">IF(B364="","",MAX(0,MIN($D$13,D364-(E364-H364))))</f>
        <v>0</v>
      </c>
      <c r="G364" s="43" t="n">
        <f aca="false">IF(B364="","",(E364-H364)+F364)</f>
        <v>1274.50302787968</v>
      </c>
      <c r="H364" s="43" t="n">
        <f aca="false">IF(B364="","",D364*Calculator!$C$17/12)</f>
        <v>111.875403534885</v>
      </c>
      <c r="I364" s="43" t="n">
        <f aca="false">IF(B364="","",D364-G364)</f>
        <v>18614.4576005443</v>
      </c>
      <c r="J364" s="43" t="n">
        <f aca="false">IF(B364="","",J363+H364)</f>
        <v>284551.394869983</v>
      </c>
    </row>
    <row r="365" customFormat="false" ht="13.5" hidden="false" customHeight="true" outlineLevel="0" collapsed="false">
      <c r="A365" s="5"/>
      <c r="B365" s="38" t="n">
        <f aca="false">IF(OR(B364="",I364&lt;=0.005),"",B364+1)</f>
        <v>347</v>
      </c>
      <c r="C365" s="39" t="n">
        <f aca="false">IF(B365="","",EDATE($D$12,B365-1))</f>
        <v>56735</v>
      </c>
      <c r="D365" s="40" t="n">
        <f aca="false">IF(B365="","",I364)</f>
        <v>18614.4576005443</v>
      </c>
      <c r="E365" s="40" t="n">
        <f aca="false">IF(B365="","",MIN(Calculator!$C$19-H365,D365)+H365)</f>
        <v>1386.37843141456</v>
      </c>
      <c r="F365" s="40" t="n">
        <f aca="false">IF(B365="","",MAX(0,MIN($D$13,D365-(E365-H365))))</f>
        <v>0</v>
      </c>
      <c r="G365" s="40" t="n">
        <f aca="false">IF(B365="","",(E365-H365)+F365)</f>
        <v>1281.6721074115</v>
      </c>
      <c r="H365" s="40" t="n">
        <f aca="false">IF(B365="","",D365*Calculator!$C$17/12)</f>
        <v>104.706324003062</v>
      </c>
      <c r="I365" s="40" t="n">
        <f aca="false">IF(B365="","",D365-G365)</f>
        <v>17332.7854931328</v>
      </c>
      <c r="J365" s="40" t="n">
        <f aca="false">IF(B365="","",J364+H365)</f>
        <v>284656.101193986</v>
      </c>
    </row>
    <row r="366" customFormat="false" ht="13.5" hidden="false" customHeight="true" outlineLevel="0" collapsed="false">
      <c r="A366" s="5"/>
      <c r="B366" s="41" t="n">
        <f aca="false">IF(OR(B365="",I365&lt;=0.005),"",B365+1)</f>
        <v>348</v>
      </c>
      <c r="C366" s="42" t="n">
        <f aca="false">IF(B366="","",EDATE($D$12,B366-1))</f>
        <v>56766</v>
      </c>
      <c r="D366" s="43" t="n">
        <f aca="false">IF(B366="","",I365)</f>
        <v>17332.7854931328</v>
      </c>
      <c r="E366" s="43" t="n">
        <f aca="false">IF(B366="","",MIN(Calculator!$C$19-H366,D366)+H366)</f>
        <v>1386.37843141456</v>
      </c>
      <c r="F366" s="43" t="n">
        <f aca="false">IF(B366="","",MAX(0,MIN($D$13,D366-(E366-H366))))</f>
        <v>0</v>
      </c>
      <c r="G366" s="43" t="n">
        <f aca="false">IF(B366="","",(E366-H366)+F366)</f>
        <v>1288.88151301569</v>
      </c>
      <c r="H366" s="43" t="n">
        <f aca="false">IF(B366="","",D366*Calculator!$C$17/12)</f>
        <v>97.496918398872</v>
      </c>
      <c r="I366" s="43" t="n">
        <f aca="false">IF(B366="","",D366-G366)</f>
        <v>16043.9039801171</v>
      </c>
      <c r="J366" s="43" t="n">
        <f aca="false">IF(B366="","",J365+H366)</f>
        <v>284753.598112385</v>
      </c>
    </row>
    <row r="367" customFormat="false" ht="13.5" hidden="false" customHeight="true" outlineLevel="0" collapsed="false">
      <c r="A367" s="5"/>
      <c r="B367" s="38" t="n">
        <f aca="false">IF(OR(B366="",I366&lt;=0.005),"",B366+1)</f>
        <v>349</v>
      </c>
      <c r="C367" s="39" t="n">
        <f aca="false">IF(B367="","",EDATE($D$12,B367-1))</f>
        <v>56796</v>
      </c>
      <c r="D367" s="40" t="n">
        <f aca="false">IF(B367="","",I366)</f>
        <v>16043.9039801171</v>
      </c>
      <c r="E367" s="40" t="n">
        <f aca="false">IF(B367="","",MIN(Calculator!$C$19-H367,D367)+H367)</f>
        <v>1386.37843141456</v>
      </c>
      <c r="F367" s="40" t="n">
        <f aca="false">IF(B367="","",MAX(0,MIN($D$13,D367-(E367-H367))))</f>
        <v>0</v>
      </c>
      <c r="G367" s="40" t="n">
        <f aca="false">IF(B367="","",(E367-H367)+F367)</f>
        <v>1296.1314715264</v>
      </c>
      <c r="H367" s="40" t="n">
        <f aca="false">IF(B367="","",D367*Calculator!$C$17/12)</f>
        <v>90.2469598881588</v>
      </c>
      <c r="I367" s="40" t="n">
        <f aca="false">IF(B367="","",D367-G367)</f>
        <v>14747.7725085907</v>
      </c>
      <c r="J367" s="40" t="n">
        <f aca="false">IF(B367="","",J366+H367)</f>
        <v>284843.845072273</v>
      </c>
    </row>
    <row r="368" customFormat="false" ht="13.5" hidden="false" customHeight="true" outlineLevel="0" collapsed="false">
      <c r="A368" s="5"/>
      <c r="B368" s="41" t="n">
        <f aca="false">IF(OR(B367="",I367&lt;=0.005),"",B367+1)</f>
        <v>350</v>
      </c>
      <c r="C368" s="42" t="n">
        <f aca="false">IF(B368="","",EDATE($D$12,B368-1))</f>
        <v>56827</v>
      </c>
      <c r="D368" s="43" t="n">
        <f aca="false">IF(B368="","",I367)</f>
        <v>14747.7725085907</v>
      </c>
      <c r="E368" s="43" t="n">
        <f aca="false">IF(B368="","",MIN(Calculator!$C$19-H368,D368)+H368)</f>
        <v>1386.37843141456</v>
      </c>
      <c r="F368" s="43" t="n">
        <f aca="false">IF(B368="","",MAX(0,MIN($D$13,D368-(E368-H368))))</f>
        <v>0</v>
      </c>
      <c r="G368" s="43" t="n">
        <f aca="false">IF(B368="","",(E368-H368)+F368)</f>
        <v>1303.42221105374</v>
      </c>
      <c r="H368" s="43" t="n">
        <f aca="false">IF(B368="","",D368*Calculator!$C$17/12)</f>
        <v>82.9562203608228</v>
      </c>
      <c r="I368" s="43" t="n">
        <f aca="false">IF(B368="","",D368-G368)</f>
        <v>13444.350297537</v>
      </c>
      <c r="J368" s="43" t="n">
        <f aca="false">IF(B368="","",J367+H368)</f>
        <v>284926.801292634</v>
      </c>
    </row>
    <row r="369" customFormat="false" ht="13.5" hidden="false" customHeight="true" outlineLevel="0" collapsed="false">
      <c r="A369" s="5"/>
      <c r="B369" s="38" t="n">
        <f aca="false">IF(OR(B368="",I368&lt;=0.005),"",B368+1)</f>
        <v>351</v>
      </c>
      <c r="C369" s="39" t="n">
        <f aca="false">IF(B369="","",EDATE($D$12,B369-1))</f>
        <v>56858</v>
      </c>
      <c r="D369" s="40" t="n">
        <f aca="false">IF(B369="","",I368)</f>
        <v>13444.350297537</v>
      </c>
      <c r="E369" s="40" t="n">
        <f aca="false">IF(B369="","",MIN(Calculator!$C$19-H369,D369)+H369)</f>
        <v>1386.37843141456</v>
      </c>
      <c r="F369" s="40" t="n">
        <f aca="false">IF(B369="","",MAX(0,MIN($D$13,D369-(E369-H369))))</f>
        <v>0</v>
      </c>
      <c r="G369" s="40" t="n">
        <f aca="false">IF(B369="","",(E369-H369)+F369)</f>
        <v>1310.75396099091</v>
      </c>
      <c r="H369" s="40" t="n">
        <f aca="false">IF(B369="","",D369*Calculator!$C$17/12)</f>
        <v>75.6244704236455</v>
      </c>
      <c r="I369" s="40" t="n">
        <f aca="false">IF(B369="","",D369-G369)</f>
        <v>12133.5963365461</v>
      </c>
      <c r="J369" s="40" t="n">
        <f aca="false">IF(B369="","",J368+H369)</f>
        <v>285002.425763057</v>
      </c>
    </row>
    <row r="370" customFormat="false" ht="13.5" hidden="false" customHeight="true" outlineLevel="0" collapsed="false">
      <c r="A370" s="5"/>
      <c r="B370" s="41" t="n">
        <f aca="false">IF(OR(B369="",I369&lt;=0.005),"",B369+1)</f>
        <v>352</v>
      </c>
      <c r="C370" s="42" t="n">
        <f aca="false">IF(B370="","",EDATE($D$12,B370-1))</f>
        <v>56888</v>
      </c>
      <c r="D370" s="43" t="n">
        <f aca="false">IF(B370="","",I369)</f>
        <v>12133.5963365461</v>
      </c>
      <c r="E370" s="43" t="n">
        <f aca="false">IF(B370="","",MIN(Calculator!$C$19-H370,D370)+H370)</f>
        <v>1386.37843141456</v>
      </c>
      <c r="F370" s="43" t="n">
        <f aca="false">IF(B370="","",MAX(0,MIN($D$13,D370-(E370-H370))))</f>
        <v>0</v>
      </c>
      <c r="G370" s="43" t="n">
        <f aca="false">IF(B370="","",(E370-H370)+F370)</f>
        <v>1318.12695202149</v>
      </c>
      <c r="H370" s="43" t="n">
        <f aca="false">IF(B370="","",D370*Calculator!$C$17/12)</f>
        <v>68.2514793930716</v>
      </c>
      <c r="I370" s="43" t="n">
        <f aca="false">IF(B370="","",D370-G370)</f>
        <v>10815.4693845246</v>
      </c>
      <c r="J370" s="43" t="n">
        <f aca="false">IF(B370="","",J369+H370)</f>
        <v>285070.67724245</v>
      </c>
    </row>
    <row r="371" customFormat="false" ht="13.5" hidden="false" customHeight="true" outlineLevel="0" collapsed="false">
      <c r="A371" s="5"/>
      <c r="B371" s="38" t="n">
        <f aca="false">IF(OR(B370="",I370&lt;=0.005),"",B370+1)</f>
        <v>353</v>
      </c>
      <c r="C371" s="39" t="n">
        <f aca="false">IF(B371="","",EDATE($D$12,B371-1))</f>
        <v>56919</v>
      </c>
      <c r="D371" s="40" t="n">
        <f aca="false">IF(B371="","",I370)</f>
        <v>10815.4693845246</v>
      </c>
      <c r="E371" s="40" t="n">
        <f aca="false">IF(B371="","",MIN(Calculator!$C$19-H371,D371)+H371)</f>
        <v>1386.37843141456</v>
      </c>
      <c r="F371" s="40" t="n">
        <f aca="false">IF(B371="","",MAX(0,MIN($D$13,D371-(E371-H371))))</f>
        <v>0</v>
      </c>
      <c r="G371" s="40" t="n">
        <f aca="false">IF(B371="","",(E371-H371)+F371)</f>
        <v>1325.54141612661</v>
      </c>
      <c r="H371" s="40" t="n">
        <f aca="false">IF(B371="","",D371*Calculator!$C$17/12)</f>
        <v>60.8370152879507</v>
      </c>
      <c r="I371" s="40" t="n">
        <f aca="false">IF(B371="","",D371-G371)</f>
        <v>9489.92796839797</v>
      </c>
      <c r="J371" s="40" t="n">
        <f aca="false">IF(B371="","",J370+H371)</f>
        <v>285131.514257738</v>
      </c>
    </row>
    <row r="372" customFormat="false" ht="13.5" hidden="false" customHeight="true" outlineLevel="0" collapsed="false">
      <c r="A372" s="5"/>
      <c r="B372" s="41" t="n">
        <f aca="false">IF(OR(B371="",I371&lt;=0.005),"",B371+1)</f>
        <v>354</v>
      </c>
      <c r="C372" s="42" t="n">
        <f aca="false">IF(B372="","",EDATE($D$12,B372-1))</f>
        <v>56949</v>
      </c>
      <c r="D372" s="43" t="n">
        <f aca="false">IF(B372="","",I371)</f>
        <v>9489.92796839797</v>
      </c>
      <c r="E372" s="43" t="n">
        <f aca="false">IF(B372="","",MIN(Calculator!$C$19-H372,D372)+H372)</f>
        <v>1386.37843141456</v>
      </c>
      <c r="F372" s="43" t="n">
        <f aca="false">IF(B372="","",MAX(0,MIN($D$13,D372-(E372-H372))))</f>
        <v>0</v>
      </c>
      <c r="G372" s="43" t="n">
        <f aca="false">IF(B372="","",(E372-H372)+F372)</f>
        <v>1332.99758659232</v>
      </c>
      <c r="H372" s="43" t="n">
        <f aca="false">IF(B372="","",D372*Calculator!$C$17/12)</f>
        <v>53.3808448222386</v>
      </c>
      <c r="I372" s="43" t="n">
        <f aca="false">IF(B372="","",D372-G372)</f>
        <v>8156.93038180564</v>
      </c>
      <c r="J372" s="43" t="n">
        <f aca="false">IF(B372="","",J371+H372)</f>
        <v>285184.895102561</v>
      </c>
    </row>
    <row r="373" customFormat="false" ht="13.5" hidden="false" customHeight="true" outlineLevel="0" collapsed="false">
      <c r="A373" s="5"/>
      <c r="B373" s="38" t="n">
        <f aca="false">IF(OR(B372="",I372&lt;=0.005),"",B372+1)</f>
        <v>355</v>
      </c>
      <c r="C373" s="39" t="n">
        <f aca="false">IF(B373="","",EDATE($D$12,B373-1))</f>
        <v>56980</v>
      </c>
      <c r="D373" s="40" t="n">
        <f aca="false">IF(B373="","",I372)</f>
        <v>8156.93038180564</v>
      </c>
      <c r="E373" s="40" t="n">
        <f aca="false">IF(B373="","",MIN(Calculator!$C$19-H373,D373)+H373)</f>
        <v>1386.37843141456</v>
      </c>
      <c r="F373" s="40" t="n">
        <f aca="false">IF(B373="","",MAX(0,MIN($D$13,D373-(E373-H373))))</f>
        <v>0</v>
      </c>
      <c r="G373" s="40" t="n">
        <f aca="false">IF(B373="","",(E373-H373)+F373)</f>
        <v>1340.4956980169</v>
      </c>
      <c r="H373" s="40" t="n">
        <f aca="false">IF(B373="","",D373*Calculator!$C$17/12)</f>
        <v>45.8827333976568</v>
      </c>
      <c r="I373" s="40" t="n">
        <f aca="false">IF(B373="","",D373-G373)</f>
        <v>6816.43468378874</v>
      </c>
      <c r="J373" s="40" t="n">
        <f aca="false">IF(B373="","",J372+H373)</f>
        <v>285230.777835958</v>
      </c>
    </row>
    <row r="374" customFormat="false" ht="13.5" hidden="false" customHeight="true" outlineLevel="0" collapsed="false">
      <c r="A374" s="5"/>
      <c r="B374" s="41" t="n">
        <f aca="false">IF(OR(B373="",I373&lt;=0.005),"",B373+1)</f>
        <v>356</v>
      </c>
      <c r="C374" s="42" t="n">
        <f aca="false">IF(B374="","",EDATE($D$12,B374-1))</f>
        <v>57011</v>
      </c>
      <c r="D374" s="43" t="n">
        <f aca="false">IF(B374="","",I373)</f>
        <v>6816.43468378874</v>
      </c>
      <c r="E374" s="43" t="n">
        <f aca="false">IF(B374="","",MIN(Calculator!$C$19-H374,D374)+H374)</f>
        <v>1386.37843141456</v>
      </c>
      <c r="F374" s="43" t="n">
        <f aca="false">IF(B374="","",MAX(0,MIN($D$13,D374-(E374-H374))))</f>
        <v>0</v>
      </c>
      <c r="G374" s="43" t="n">
        <f aca="false">IF(B374="","",(E374-H374)+F374)</f>
        <v>1348.03598631825</v>
      </c>
      <c r="H374" s="43" t="n">
        <f aca="false">IF(B374="","",D374*Calculator!$C$17/12)</f>
        <v>38.3424450963117</v>
      </c>
      <c r="I374" s="43" t="n">
        <f aca="false">IF(B374="","",D374-G374)</f>
        <v>5468.39869747049</v>
      </c>
      <c r="J374" s="43" t="n">
        <f aca="false">IF(B374="","",J373+H374)</f>
        <v>285269.120281054</v>
      </c>
    </row>
    <row r="375" customFormat="false" ht="13.5" hidden="false" customHeight="true" outlineLevel="0" collapsed="false">
      <c r="A375" s="5"/>
      <c r="B375" s="38" t="n">
        <f aca="false">IF(OR(B374="",I374&lt;=0.005),"",B374+1)</f>
        <v>357</v>
      </c>
      <c r="C375" s="39" t="n">
        <f aca="false">IF(B375="","",EDATE($D$12,B375-1))</f>
        <v>57040</v>
      </c>
      <c r="D375" s="40" t="n">
        <f aca="false">IF(B375="","",I374)</f>
        <v>5468.39869747049</v>
      </c>
      <c r="E375" s="40" t="n">
        <f aca="false">IF(B375="","",MIN(Calculator!$C$19-H375,D375)+H375)</f>
        <v>1386.37843141456</v>
      </c>
      <c r="F375" s="40" t="n">
        <f aca="false">IF(B375="","",MAX(0,MIN($D$13,D375-(E375-H375))))</f>
        <v>0</v>
      </c>
      <c r="G375" s="40" t="n">
        <f aca="false">IF(B375="","",(E375-H375)+F375)</f>
        <v>1355.61868874129</v>
      </c>
      <c r="H375" s="40" t="n">
        <f aca="false">IF(B375="","",D375*Calculator!$C$17/12)</f>
        <v>30.7597426732715</v>
      </c>
      <c r="I375" s="40" t="n">
        <f aca="false">IF(B375="","",D375-G375)</f>
        <v>4112.7800087292</v>
      </c>
      <c r="J375" s="40" t="n">
        <f aca="false">IF(B375="","",J374+H375)</f>
        <v>285299.880023728</v>
      </c>
    </row>
    <row r="376" customFormat="false" ht="13.5" hidden="false" customHeight="true" outlineLevel="0" collapsed="false">
      <c r="A376" s="5"/>
      <c r="B376" s="41" t="n">
        <f aca="false">IF(OR(B375="",I375&lt;=0.005),"",B375+1)</f>
        <v>358</v>
      </c>
      <c r="C376" s="42" t="n">
        <f aca="false">IF(B376="","",EDATE($D$12,B376-1))</f>
        <v>57071</v>
      </c>
      <c r="D376" s="43" t="n">
        <f aca="false">IF(B376="","",I375)</f>
        <v>4112.7800087292</v>
      </c>
      <c r="E376" s="43" t="n">
        <f aca="false">IF(B376="","",MIN(Calculator!$C$19-H376,D376)+H376)</f>
        <v>1386.37843141456</v>
      </c>
      <c r="F376" s="43" t="n">
        <f aca="false">IF(B376="","",MAX(0,MIN($D$13,D376-(E376-H376))))</f>
        <v>0</v>
      </c>
      <c r="G376" s="43" t="n">
        <f aca="false">IF(B376="","",(E376-H376)+F376)</f>
        <v>1363.24404386546</v>
      </c>
      <c r="H376" s="43" t="n">
        <f aca="false">IF(B376="","",D376*Calculator!$C$17/12)</f>
        <v>23.1343875491018</v>
      </c>
      <c r="I376" s="43" t="n">
        <f aca="false">IF(B376="","",D376-G376)</f>
        <v>2749.53596486375</v>
      </c>
      <c r="J376" s="43" t="n">
        <f aca="false">IF(B376="","",J375+H376)</f>
        <v>285323.014411277</v>
      </c>
    </row>
    <row r="377" customFormat="false" ht="13.5" hidden="false" customHeight="true" outlineLevel="0" collapsed="false">
      <c r="A377" s="5"/>
      <c r="B377" s="38" t="n">
        <f aca="false">IF(OR(B376="",I376&lt;=0.005),"",B376+1)</f>
        <v>359</v>
      </c>
      <c r="C377" s="39" t="n">
        <f aca="false">IF(B377="","",EDATE($D$12,B377-1))</f>
        <v>57101</v>
      </c>
      <c r="D377" s="40" t="n">
        <f aca="false">IF(B377="","",I376)</f>
        <v>2749.53596486375</v>
      </c>
      <c r="E377" s="40" t="n">
        <f aca="false">IF(B377="","",MIN(Calculator!$C$19-H377,D377)+H377)</f>
        <v>1386.37843141456</v>
      </c>
      <c r="F377" s="40" t="n">
        <f aca="false">IF(B377="","",MAX(0,MIN($D$13,D377-(E377-H377))))</f>
        <v>0</v>
      </c>
      <c r="G377" s="40" t="n">
        <f aca="false">IF(B377="","",(E377-H377)+F377)</f>
        <v>1370.9122916122</v>
      </c>
      <c r="H377" s="40" t="n">
        <f aca="false">IF(B377="","",D377*Calculator!$C$17/12)</f>
        <v>15.4661398023586</v>
      </c>
      <c r="I377" s="40" t="n">
        <f aca="false">IF(B377="","",D377-G377)</f>
        <v>1378.62367325154</v>
      </c>
      <c r="J377" s="40" t="n">
        <f aca="false">IF(B377="","",J376+H377)</f>
        <v>285338.480551079</v>
      </c>
    </row>
    <row r="378" customFormat="false" ht="13.5" hidden="false" customHeight="true" outlineLevel="0" collapsed="false">
      <c r="A378" s="5"/>
      <c r="B378" s="41" t="n">
        <f aca="false">IF(OR(B377="",I377&lt;=0.005),"",B377+1)</f>
        <v>360</v>
      </c>
      <c r="C378" s="42" t="n">
        <f aca="false">IF(B378="","",EDATE($D$12,B378-1))</f>
        <v>57132</v>
      </c>
      <c r="D378" s="43" t="n">
        <f aca="false">IF(B378="","",I377)</f>
        <v>1378.62367325154</v>
      </c>
      <c r="E378" s="43" t="n">
        <f aca="false">IF(B378="","",MIN(Calculator!$C$19-H378,D378)+H378)</f>
        <v>1386.37843141358</v>
      </c>
      <c r="F378" s="43" t="n">
        <f aca="false">IF(B378="","",MAX(0,MIN($D$13,D378-(E378-H378))))</f>
        <v>0</v>
      </c>
      <c r="G378" s="43" t="n">
        <f aca="false">IF(B378="","",(E378-H378)+F378)</f>
        <v>1378.62367325154</v>
      </c>
      <c r="H378" s="43" t="n">
        <f aca="false">IF(B378="","",D378*Calculator!$C$17/12)</f>
        <v>7.75475816203993</v>
      </c>
      <c r="I378" s="43" t="n">
        <f aca="false">IF(B378="","",D378-G378)</f>
        <v>0</v>
      </c>
      <c r="J378" s="43" t="n">
        <f aca="false">IF(B378="","",J377+H378)</f>
        <v>285346.235309241</v>
      </c>
    </row>
    <row r="379" customFormat="false" ht="15" hidden="false" customHeight="fals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 customFormat="false" ht="4.5" hidden="false" customHeight="true" outlineLevel="0" collapsed="false">
      <c r="A380" s="27"/>
      <c r="B380" s="27"/>
      <c r="C380" s="27"/>
      <c r="D380" s="27"/>
      <c r="E380" s="27"/>
      <c r="F380" s="27"/>
      <c r="G380" s="27"/>
      <c r="H380" s="27"/>
      <c r="I380" s="27"/>
      <c r="J380" s="27"/>
    </row>
    <row r="381" customFormat="false" ht="13.5" hidden="false" customHeight="true" outlineLevel="0" collapsed="false">
      <c r="A381" s="5"/>
      <c r="B381" s="30" t="s">
        <v>102</v>
      </c>
      <c r="C381" s="30"/>
      <c r="D381" s="30"/>
      <c r="E381" s="30"/>
      <c r="F381" s="30"/>
      <c r="G381" s="30"/>
      <c r="H381" s="30"/>
      <c r="I381" s="30"/>
      <c r="J381" s="30"/>
    </row>
    <row r="382" customFormat="false" ht="15" hidden="false" customHeight="false" outlineLevel="0" collapsed="false">
      <c r="A382" s="5"/>
      <c r="B382" s="30"/>
      <c r="C382" s="30"/>
      <c r="D382" s="30"/>
      <c r="E382" s="30"/>
      <c r="F382" s="30"/>
      <c r="G382" s="30"/>
      <c r="H382" s="30"/>
      <c r="I382" s="30"/>
      <c r="J382" s="30"/>
    </row>
    <row r="383" customFormat="false" ht="15" hidden="false" customHeight="fals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customFormat="false" ht="15" hidden="false" customHeight="fals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 customFormat="false" ht="15" hidden="false" customHeight="fals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customFormat="false" ht="15" hidden="false" customHeight="fals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customFormat="false" ht="15" hidden="false" customHeight="fals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customFormat="false" ht="15" hidden="false" customHeight="fals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customFormat="false" ht="15" hidden="false" customHeight="fals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customFormat="false" ht="15" hidden="false" customHeight="fals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customFormat="false" ht="15" hidden="false" customHeight="fals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customFormat="false" ht="15" hidden="false" customHeight="fals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customFormat="false" ht="15" hidden="false" customHeight="fals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customFormat="false" ht="15" hidden="false" customHeight="fals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customFormat="false" ht="15" hidden="false" customHeight="fals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customFormat="false" ht="15" hidden="false" customHeight="fals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customFormat="false" ht="15" hidden="false" customHeight="fals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customFormat="false" ht="15" hidden="false" customHeight="fals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customFormat="false" ht="15" hidden="false" customHeight="fals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customFormat="false" ht="15" hidden="false" customHeight="fals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</row>
  </sheetData>
  <mergeCells count="18">
    <mergeCell ref="A1:J1"/>
    <mergeCell ref="A2:J2"/>
    <mergeCell ref="A3:J3"/>
    <mergeCell ref="A4:J4"/>
    <mergeCell ref="B7:J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381:J38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"/>
    <col collapsed="false" customWidth="true" hidden="false" outlineLevel="0" max="6" min="3" style="0" width="14"/>
    <col collapsed="false" customWidth="true" hidden="false" outlineLevel="0" max="7" min="7" style="0" width="13"/>
    <col collapsed="false" customWidth="true" hidden="false" outlineLevel="0" max="8" min="8" style="0" width="15"/>
    <col collapsed="false" customWidth="true" hidden="false" outlineLevel="0" max="11" min="9" style="0" width="14"/>
    <col collapsed="false" customWidth="true" hidden="false" outlineLevel="0" max="12" min="12" style="0" width="17"/>
    <col collapsed="false" customWidth="true" hidden="false" outlineLevel="0" max="13" min="13" style="0" width="19"/>
    <col collapsed="false" customWidth="true" hidden="false" outlineLevel="0" max="14" min="14" style="0" width="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"/>
    </row>
    <row r="2" customFormat="false" ht="19.5" hidden="false" customHeight="true" outlineLevel="0" collapsed="false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/>
    </row>
    <row r="3" customFormat="false" ht="15.75" hidden="false" customHeight="true" outlineLevel="0" collapsed="false">
      <c r="A3" s="3" t="s">
        <v>104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</row>
    <row r="4" customFormat="false" ht="4.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15.75" hidden="false" customHeight="true" outlineLevel="0" collapsed="false">
      <c r="A6" s="5"/>
      <c r="B6" s="6" t="s">
        <v>105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customFormat="false" ht="30" hidden="false" customHeight="true" outlineLevel="0" collapsed="false">
      <c r="A8" s="5"/>
      <c r="B8" s="37" t="s">
        <v>106</v>
      </c>
      <c r="C8" s="37" t="s">
        <v>107</v>
      </c>
      <c r="D8" s="37" t="s">
        <v>58</v>
      </c>
      <c r="E8" s="37" t="s">
        <v>60</v>
      </c>
      <c r="F8" s="37" t="s">
        <v>108</v>
      </c>
      <c r="G8" s="37" t="s">
        <v>109</v>
      </c>
      <c r="H8" s="37" t="s">
        <v>110</v>
      </c>
      <c r="I8" s="37" t="s">
        <v>111</v>
      </c>
      <c r="J8" s="37" t="s">
        <v>112</v>
      </c>
      <c r="K8" s="37" t="s">
        <v>113</v>
      </c>
      <c r="L8" s="37" t="s">
        <v>64</v>
      </c>
      <c r="M8" s="37" t="s">
        <v>114</v>
      </c>
      <c r="N8" s="5"/>
    </row>
    <row r="9" customFormat="false" ht="13.5" hidden="false" customHeight="true" outlineLevel="0" collapsed="false">
      <c r="A9" s="5"/>
      <c r="B9" s="38" t="n">
        <v>0</v>
      </c>
      <c r="C9" s="40" t="n">
        <f aca="false">Calculator!$C$9*(1+Calculator!$C$38)^B9</f>
        <v>285000</v>
      </c>
      <c r="D9" s="40" t="n">
        <f aca="false">IF(B9=0,Calculator!$C$16,IF(Calculator!$C$17=0,MAX(0,Calculator!$C$16-Calculator!$C$19*B9*12),MAX(0,Calculator!$C$16*(1+Calculator!$C$17/12)^(B9*12)-Calculator!$C$19*((1+Calculator!$C$17/12)^(B9*12)-1)/(Calculator!$C$17/12))))</f>
        <v>213750</v>
      </c>
      <c r="E9" s="40" t="n">
        <f aca="false">C9-D9</f>
        <v>71250</v>
      </c>
      <c r="F9" s="40" t="n">
        <f aca="false">IF(B9=0,0,(Calculator!$C$22+Calculator!$C$23)*12*(1+Calculator!$C$39)^(B9-1))</f>
        <v>0</v>
      </c>
      <c r="G9" s="40" t="n">
        <f aca="false">IF(B9=0,0,F9*Calculator!$C$24)</f>
        <v>0</v>
      </c>
      <c r="H9" s="40" t="n">
        <f aca="false">IF(B9=0,0,(Calculator!$C$35*12)*(1+Calculator!$C$40)^(B9-1))</f>
        <v>0</v>
      </c>
      <c r="I9" s="40" t="n">
        <f aca="false">IF(B9=0,0,(F9-G9)-H9)</f>
        <v>0</v>
      </c>
      <c r="J9" s="40" t="n">
        <f aca="false">IF(B9=0,0,IF(B9&lt;=Calculator!$C$18,Calculator!$C$19*12,0))</f>
        <v>0</v>
      </c>
      <c r="K9" s="44" t="n">
        <f aca="false">IF(B9=0,0,I9-J9)</f>
        <v>0</v>
      </c>
      <c r="L9" s="40" t="n">
        <f aca="false">0</f>
        <v>0</v>
      </c>
      <c r="M9" s="44" t="n">
        <f aca="false">IF(B9&gt;Calculator!$C$41,"",IF(B9=0,-Calculator!$F$12,IF(B9=Calculator!$C$41,K9+(C9*(1-Calculator!$C$42)-D9),K9)))</f>
        <v>-84800</v>
      </c>
      <c r="N9" s="5"/>
    </row>
    <row r="10" customFormat="false" ht="13.5" hidden="false" customHeight="true" outlineLevel="0" collapsed="false">
      <c r="A10" s="5"/>
      <c r="B10" s="41" t="n">
        <v>1</v>
      </c>
      <c r="C10" s="43" t="n">
        <f aca="false">Calculator!$C$9*(1+Calculator!$C$38)^B10</f>
        <v>293550</v>
      </c>
      <c r="D10" s="43" t="n">
        <f aca="false">IF(B10=0,Calculator!$C$16,IF(Calculator!$C$17=0,MAX(0,Calculator!$C$16-Calculator!$C$19*B10*12),MAX(0,Calculator!$C$16*(1+Calculator!$C$17/12)^(B10*12)-Calculator!$C$19*((1+Calculator!$C$17/12)^(B10*12)-1)/(Calculator!$C$17/12))))</f>
        <v>211471.963533414</v>
      </c>
      <c r="E10" s="43" t="n">
        <f aca="false">C10-D10</f>
        <v>82078.0364665859</v>
      </c>
      <c r="F10" s="43" t="n">
        <f aca="false">IF(B10=0,0,(Calculator!$C$22+Calculator!$C$23)*12*(1+Calculator!$C$39)^(B10-1))</f>
        <v>33600</v>
      </c>
      <c r="G10" s="43" t="n">
        <f aca="false">IF(B10=0,0,F10*Calculator!$C$24)</f>
        <v>1680</v>
      </c>
      <c r="H10" s="43" t="n">
        <f aca="false">IF(B10=0,0,(Calculator!$C$35*12)*(1+Calculator!$C$40)^(B10-1))</f>
        <v>12448</v>
      </c>
      <c r="I10" s="43" t="n">
        <f aca="false">IF(B10=0,0,(F10-G10)-H10)</f>
        <v>19472</v>
      </c>
      <c r="J10" s="43" t="n">
        <f aca="false">IF(B10=0,0,IF(B10&lt;=Calculator!$C$18,Calculator!$C$19*12,0))</f>
        <v>16636.5411769747</v>
      </c>
      <c r="K10" s="45" t="n">
        <f aca="false">IF(B10=0,0,I10-J10)</f>
        <v>2835.45882302528</v>
      </c>
      <c r="L10" s="45" t="n">
        <f aca="false">L9+K10</f>
        <v>2835.45882302528</v>
      </c>
      <c r="M10" s="45" t="n">
        <f aca="false">IF(B10&gt;Calculator!$C$41,"",IF(B10=0,-Calculator!$F$12,IF(B10=Calculator!$C$41,K10+(C10*(1-Calculator!$C$42)-D10),K10)))</f>
        <v>2835.45882302528</v>
      </c>
      <c r="N10" s="5"/>
    </row>
    <row r="11" customFormat="false" ht="13.5" hidden="false" customHeight="true" outlineLevel="0" collapsed="false">
      <c r="A11" s="5"/>
      <c r="B11" s="38" t="n">
        <v>2</v>
      </c>
      <c r="C11" s="40" t="n">
        <f aca="false">Calculator!$C$9*(1+Calculator!$C$38)^B11</f>
        <v>302356.5</v>
      </c>
      <c r="D11" s="40" t="n">
        <f aca="false">IF(B11=0,Calculator!$C$16,IF(Calculator!$C$17=0,MAX(0,Calculator!$C$16-Calculator!$C$19*B11*12),MAX(0,Calculator!$C$16*(1+Calculator!$C$17/12)^(B11*12)-Calculator!$C$19*((1+Calculator!$C$17/12)^(B11*12)-1)/(Calculator!$C$17/12))))</f>
        <v>209035.312088224</v>
      </c>
      <c r="E11" s="40" t="n">
        <f aca="false">C11-D11</f>
        <v>93321.1879117756</v>
      </c>
      <c r="F11" s="40" t="n">
        <f aca="false">IF(B11=0,0,(Calculator!$C$22+Calculator!$C$23)*12*(1+Calculator!$C$39)^(B11-1))</f>
        <v>34272</v>
      </c>
      <c r="G11" s="40" t="n">
        <f aca="false">IF(B11=0,0,F11*Calculator!$C$24)</f>
        <v>1713.6</v>
      </c>
      <c r="H11" s="40" t="n">
        <f aca="false">IF(B11=0,0,(Calculator!$C$35*12)*(1+Calculator!$C$40)^(B11-1))</f>
        <v>12696.96</v>
      </c>
      <c r="I11" s="40" t="n">
        <f aca="false">IF(B11=0,0,(F11-G11)-H11)</f>
        <v>19861.44</v>
      </c>
      <c r="J11" s="40" t="n">
        <f aca="false">IF(B11=0,0,IF(B11&lt;=Calculator!$C$18,Calculator!$C$19*12,0))</f>
        <v>16636.5411769747</v>
      </c>
      <c r="K11" s="44" t="n">
        <f aca="false">IF(B11=0,0,I11-J11)</f>
        <v>3224.89882302528</v>
      </c>
      <c r="L11" s="44" t="n">
        <f aca="false">L10+K11</f>
        <v>6060.35764605055</v>
      </c>
      <c r="M11" s="44" t="n">
        <f aca="false">IF(B11&gt;Calculator!$C$41,"",IF(B11=0,-Calculator!$F$12,IF(B11=Calculator!$C$41,K11+(C11*(1-Calculator!$C$42)-D11),K11)))</f>
        <v>3224.89882302528</v>
      </c>
      <c r="N11" s="5"/>
    </row>
    <row r="12" customFormat="false" ht="13.5" hidden="false" customHeight="true" outlineLevel="0" collapsed="false">
      <c r="A12" s="5"/>
      <c r="B12" s="41" t="n">
        <v>3</v>
      </c>
      <c r="C12" s="43" t="n">
        <f aca="false">Calculator!$C$9*(1+Calculator!$C$38)^B12</f>
        <v>311427.195</v>
      </c>
      <c r="D12" s="43" t="n">
        <f aca="false">IF(B12=0,Calculator!$C$16,IF(Calculator!$C$17=0,MAX(0,Calculator!$C$16-Calculator!$C$19*B12*12),MAX(0,Calculator!$C$16*(1+Calculator!$C$17/12)^(B12*12)-Calculator!$C$19*((1+Calculator!$C$17/12)^(B12*12)-1)/(Calculator!$C$17/12))))</f>
        <v>206429.001630762</v>
      </c>
      <c r="E12" s="43" t="n">
        <f aca="false">C12-D12</f>
        <v>104998.193369238</v>
      </c>
      <c r="F12" s="43" t="n">
        <f aca="false">IF(B12=0,0,(Calculator!$C$22+Calculator!$C$23)*12*(1+Calculator!$C$39)^(B12-1))</f>
        <v>34957.44</v>
      </c>
      <c r="G12" s="43" t="n">
        <f aca="false">IF(B12=0,0,F12*Calculator!$C$24)</f>
        <v>1747.872</v>
      </c>
      <c r="H12" s="43" t="n">
        <f aca="false">IF(B12=0,0,(Calculator!$C$35*12)*(1+Calculator!$C$40)^(B12-1))</f>
        <v>12950.8992</v>
      </c>
      <c r="I12" s="43" t="n">
        <f aca="false">IF(B12=0,0,(F12-G12)-H12)</f>
        <v>20258.6688</v>
      </c>
      <c r="J12" s="43" t="n">
        <f aca="false">IF(B12=0,0,IF(B12&lt;=Calculator!$C$18,Calculator!$C$19*12,0))</f>
        <v>16636.5411769747</v>
      </c>
      <c r="K12" s="45" t="n">
        <f aca="false">IF(B12=0,0,I12-J12)</f>
        <v>3622.12762302528</v>
      </c>
      <c r="L12" s="45" t="n">
        <f aca="false">L11+K12</f>
        <v>9682.48526907583</v>
      </c>
      <c r="M12" s="45" t="n">
        <f aca="false">IF(B12&gt;Calculator!$C$41,"",IF(B12=0,-Calculator!$F$12,IF(B12=Calculator!$C$41,K12+(C12*(1-Calculator!$C$42)-D12),K12)))</f>
        <v>3622.12762302528</v>
      </c>
      <c r="N12" s="5"/>
    </row>
    <row r="13" customFormat="false" ht="13.5" hidden="false" customHeight="true" outlineLevel="0" collapsed="false">
      <c r="A13" s="5"/>
      <c r="B13" s="38" t="n">
        <v>4</v>
      </c>
      <c r="C13" s="40" t="n">
        <f aca="false">Calculator!$C$9*(1+Calculator!$C$38)^B13</f>
        <v>320770.01085</v>
      </c>
      <c r="D13" s="40" t="n">
        <f aca="false">IF(B13=0,Calculator!$C$16,IF(Calculator!$C$17=0,MAX(0,Calculator!$C$16-Calculator!$C$19*B13*12),MAX(0,Calculator!$C$16*(1+Calculator!$C$17/12)^(B13*12)-Calculator!$C$19*((1+Calculator!$C$17/12)^(B13*12)-1)/(Calculator!$C$17/12))))</f>
        <v>203641.21915408</v>
      </c>
      <c r="E13" s="40" t="n">
        <f aca="false">C13-D13</f>
        <v>117128.79169592</v>
      </c>
      <c r="F13" s="40" t="n">
        <f aca="false">IF(B13=0,0,(Calculator!$C$22+Calculator!$C$23)*12*(1+Calculator!$C$39)^(B13-1))</f>
        <v>35656.5888</v>
      </c>
      <c r="G13" s="40" t="n">
        <f aca="false">IF(B13=0,0,F13*Calculator!$C$24)</f>
        <v>1782.82944</v>
      </c>
      <c r="H13" s="40" t="n">
        <f aca="false">IF(B13=0,0,(Calculator!$C$35*12)*(1+Calculator!$C$40)^(B13-1))</f>
        <v>13209.917184</v>
      </c>
      <c r="I13" s="40" t="n">
        <f aca="false">IF(B13=0,0,(F13-G13)-H13)</f>
        <v>20663.842176</v>
      </c>
      <c r="J13" s="40" t="n">
        <f aca="false">IF(B13=0,0,IF(B13&lt;=Calculator!$C$18,Calculator!$C$19*12,0))</f>
        <v>16636.5411769747</v>
      </c>
      <c r="K13" s="44" t="n">
        <f aca="false">IF(B13=0,0,I13-J13)</f>
        <v>4027.30099902528</v>
      </c>
      <c r="L13" s="44" t="n">
        <f aca="false">L12+K13</f>
        <v>13709.7862681011</v>
      </c>
      <c r="M13" s="44" t="n">
        <f aca="false">IF(B13&gt;Calculator!$C$41,"",IF(B13=0,-Calculator!$F$12,IF(B13=Calculator!$C$41,K13+(C13*(1-Calculator!$C$42)-D13),K13)))</f>
        <v>4027.30099902528</v>
      </c>
      <c r="N13" s="5"/>
    </row>
    <row r="14" customFormat="false" ht="13.5" hidden="false" customHeight="true" outlineLevel="0" collapsed="false">
      <c r="A14" s="5"/>
      <c r="B14" s="41" t="n">
        <v>5</v>
      </c>
      <c r="C14" s="43" t="n">
        <f aca="false">Calculator!$C$9*(1+Calculator!$C$38)^B14</f>
        <v>330393.1111755</v>
      </c>
      <c r="D14" s="43" t="n">
        <f aca="false">IF(B14=0,Calculator!$C$16,IF(Calculator!$C$17=0,MAX(0,Calculator!$C$16-Calculator!$C$19*B14*12),MAX(0,Calculator!$C$16*(1+Calculator!$C$17/12)^(B14*12)-Calculator!$C$19*((1+Calculator!$C$17/12)^(B14*12)-1)/(Calculator!$C$17/12))))</f>
        <v>200659.329135936</v>
      </c>
      <c r="E14" s="43" t="n">
        <f aca="false">C14-D14</f>
        <v>129733.782039564</v>
      </c>
      <c r="F14" s="43" t="n">
        <f aca="false">IF(B14=0,0,(Calculator!$C$22+Calculator!$C$23)*12*(1+Calculator!$C$39)^(B14-1))</f>
        <v>36369.720576</v>
      </c>
      <c r="G14" s="43" t="n">
        <f aca="false">IF(B14=0,0,F14*Calculator!$C$24)</f>
        <v>1818.4860288</v>
      </c>
      <c r="H14" s="43" t="n">
        <f aca="false">IF(B14=0,0,(Calculator!$C$35*12)*(1+Calculator!$C$40)^(B14-1))</f>
        <v>13474.11552768</v>
      </c>
      <c r="I14" s="43" t="n">
        <f aca="false">IF(B14=0,0,(F14-G14)-H14)</f>
        <v>21077.11901952</v>
      </c>
      <c r="J14" s="43" t="n">
        <f aca="false">IF(B14=0,0,IF(B14&lt;=Calculator!$C$18,Calculator!$C$19*12,0))</f>
        <v>16636.5411769747</v>
      </c>
      <c r="K14" s="45" t="n">
        <f aca="false">IF(B14=0,0,I14-J14)</f>
        <v>4440.57784254528</v>
      </c>
      <c r="L14" s="45" t="n">
        <f aca="false">L13+K14</f>
        <v>18150.3641106464</v>
      </c>
      <c r="M14" s="45" t="n">
        <f aca="false">IF(B14&gt;Calculator!$C$41,"",IF(B14=0,-Calculator!$F$12,IF(B14=Calculator!$C$41,K14+(C14*(1-Calculator!$C$42)-D14),K14)))</f>
        <v>4440.57784254528</v>
      </c>
      <c r="N14" s="5"/>
    </row>
    <row r="15" customFormat="false" ht="13.5" hidden="false" customHeight="true" outlineLevel="0" collapsed="false">
      <c r="A15" s="5"/>
      <c r="B15" s="38" t="n">
        <v>6</v>
      </c>
      <c r="C15" s="40" t="n">
        <f aca="false">Calculator!$C$9*(1+Calculator!$C$38)^B15</f>
        <v>340304.904510765</v>
      </c>
      <c r="D15" s="40" t="n">
        <f aca="false">IF(B15=0,Calculator!$C$16,IF(Calculator!$C$17=0,MAX(0,Calculator!$C$16-Calculator!$C$19*B15*12),MAX(0,Calculator!$C$16*(1+Calculator!$C$17/12)^(B15*12)-Calculator!$C$19*((1+Calculator!$C$17/12)^(B15*12)-1)/(Calculator!$C$17/12))))</f>
        <v>197469.816268745</v>
      </c>
      <c r="E15" s="40" t="n">
        <f aca="false">C15-D15</f>
        <v>142835.08824202</v>
      </c>
      <c r="F15" s="40" t="n">
        <f aca="false">IF(B15=0,0,(Calculator!$C$22+Calculator!$C$23)*12*(1+Calculator!$C$39)^(B15-1))</f>
        <v>37097.11498752</v>
      </c>
      <c r="G15" s="40" t="n">
        <f aca="false">IF(B15=0,0,F15*Calculator!$C$24)</f>
        <v>1854.855749376</v>
      </c>
      <c r="H15" s="40" t="n">
        <f aca="false">IF(B15=0,0,(Calculator!$C$35*12)*(1+Calculator!$C$40)^(B15-1))</f>
        <v>13743.5978382336</v>
      </c>
      <c r="I15" s="40" t="n">
        <f aca="false">IF(B15=0,0,(F15-G15)-H15)</f>
        <v>21498.6613999104</v>
      </c>
      <c r="J15" s="40" t="n">
        <f aca="false">IF(B15=0,0,IF(B15&lt;=Calculator!$C$18,Calculator!$C$19*12,0))</f>
        <v>16636.5411769747</v>
      </c>
      <c r="K15" s="44" t="n">
        <f aca="false">IF(B15=0,0,I15-J15)</f>
        <v>4862.12022293567</v>
      </c>
      <c r="L15" s="44" t="n">
        <f aca="false">L14+K15</f>
        <v>23012.4843335821</v>
      </c>
      <c r="M15" s="44" t="n">
        <f aca="false">IF(B15&gt;Calculator!$C$41,"",IF(B15=0,-Calculator!$F$12,IF(B15=Calculator!$C$41,K15+(C15*(1-Calculator!$C$42)-D15),K15)))</f>
        <v>4862.12022293567</v>
      </c>
      <c r="N15" s="5"/>
    </row>
    <row r="16" customFormat="false" ht="13.5" hidden="false" customHeight="true" outlineLevel="0" collapsed="false">
      <c r="A16" s="5"/>
      <c r="B16" s="41" t="n">
        <v>7</v>
      </c>
      <c r="C16" s="43" t="n">
        <f aca="false">Calculator!$C$9*(1+Calculator!$C$38)^B16</f>
        <v>350514.051646088</v>
      </c>
      <c r="D16" s="43" t="n">
        <f aca="false">IF(B16=0,Calculator!$C$16,IF(Calculator!$C$17=0,MAX(0,Calculator!$C$16-Calculator!$C$19*B16*12),MAX(0,Calculator!$C$16*(1+Calculator!$C$17/12)^(B16*12)-Calculator!$C$19*((1+Calculator!$C$17/12)^(B16*12)-1)/(Calculator!$C$17/12))))</f>
        <v>194058.224201941</v>
      </c>
      <c r="E16" s="43" t="n">
        <f aca="false">C16-D16</f>
        <v>156455.827444147</v>
      </c>
      <c r="F16" s="43" t="n">
        <f aca="false">IF(B16=0,0,(Calculator!$C$22+Calculator!$C$23)*12*(1+Calculator!$C$39)^(B16-1))</f>
        <v>37839.0572872704</v>
      </c>
      <c r="G16" s="43" t="n">
        <f aca="false">IF(B16=0,0,F16*Calculator!$C$24)</f>
        <v>1891.95286436352</v>
      </c>
      <c r="H16" s="43" t="n">
        <f aca="false">IF(B16=0,0,(Calculator!$C$35*12)*(1+Calculator!$C$40)^(B16-1))</f>
        <v>14018.4697949983</v>
      </c>
      <c r="I16" s="43" t="n">
        <f aca="false">IF(B16=0,0,(F16-G16)-H16)</f>
        <v>21928.6346279086</v>
      </c>
      <c r="J16" s="43" t="n">
        <f aca="false">IF(B16=0,0,IF(B16&lt;=Calculator!$C$18,Calculator!$C$19*12,0))</f>
        <v>16636.5411769747</v>
      </c>
      <c r="K16" s="45" t="n">
        <f aca="false">IF(B16=0,0,I16-J16)</f>
        <v>5292.09345093388</v>
      </c>
      <c r="L16" s="45" t="n">
        <f aca="false">L15+K16</f>
        <v>28304.5777845159</v>
      </c>
      <c r="M16" s="45" t="n">
        <f aca="false">IF(B16&gt;Calculator!$C$41,"",IF(B16=0,-Calculator!$F$12,IF(B16=Calculator!$C$41,K16+(C16*(1-Calculator!$C$42)-D16),K16)))</f>
        <v>5292.09345093388</v>
      </c>
      <c r="N16" s="5"/>
    </row>
    <row r="17" customFormat="false" ht="13.5" hidden="false" customHeight="true" outlineLevel="0" collapsed="false">
      <c r="A17" s="5"/>
      <c r="B17" s="38" t="n">
        <v>8</v>
      </c>
      <c r="C17" s="40" t="n">
        <f aca="false">Calculator!$C$9*(1+Calculator!$C$38)^B17</f>
        <v>361029.473195471</v>
      </c>
      <c r="D17" s="40" t="n">
        <f aca="false">IF(B17=0,Calculator!$C$16,IF(Calculator!$C$17=0,MAX(0,Calculator!$C$16-Calculator!$C$19*B17*12),MAX(0,Calculator!$C$16*(1+Calculator!$C$17/12)^(B17*12)-Calculator!$C$19*((1+Calculator!$C$17/12)^(B17*12)-1)/(Calculator!$C$17/12))))</f>
        <v>190409.090019102</v>
      </c>
      <c r="E17" s="40" t="n">
        <f aca="false">C17-D17</f>
        <v>170620.383176369</v>
      </c>
      <c r="F17" s="40" t="n">
        <f aca="false">IF(B17=0,0,(Calculator!$C$22+Calculator!$C$23)*12*(1+Calculator!$C$39)^(B17-1))</f>
        <v>38595.8384330158</v>
      </c>
      <c r="G17" s="40" t="n">
        <f aca="false">IF(B17=0,0,F17*Calculator!$C$24)</f>
        <v>1929.79192165079</v>
      </c>
      <c r="H17" s="40" t="n">
        <f aca="false">IF(B17=0,0,(Calculator!$C$35*12)*(1+Calculator!$C$40)^(B17-1))</f>
        <v>14298.8391908982</v>
      </c>
      <c r="I17" s="40" t="n">
        <f aca="false">IF(B17=0,0,(F17-G17)-H17)</f>
        <v>22367.2073204668</v>
      </c>
      <c r="J17" s="40" t="n">
        <f aca="false">IF(B17=0,0,IF(B17&lt;=Calculator!$C$18,Calculator!$C$19*12,0))</f>
        <v>16636.5411769747</v>
      </c>
      <c r="K17" s="44" t="n">
        <f aca="false">IF(B17=0,0,I17-J17)</f>
        <v>5730.66614349206</v>
      </c>
      <c r="L17" s="44" t="n">
        <f aca="false">L16+K17</f>
        <v>34035.243928008</v>
      </c>
      <c r="M17" s="44" t="n">
        <f aca="false">IF(B17&gt;Calculator!$C$41,"",IF(B17=0,-Calculator!$F$12,IF(B17=Calculator!$C$41,K17+(C17*(1-Calculator!$C$42)-D17),K17)))</f>
        <v>5730.66614349206</v>
      </c>
      <c r="N17" s="5"/>
    </row>
    <row r="18" customFormat="false" ht="13.5" hidden="false" customHeight="true" outlineLevel="0" collapsed="false">
      <c r="A18" s="5"/>
      <c r="B18" s="41" t="n">
        <v>9</v>
      </c>
      <c r="C18" s="43" t="n">
        <f aca="false">Calculator!$C$9*(1+Calculator!$C$38)^B18</f>
        <v>371860.357391335</v>
      </c>
      <c r="D18" s="43" t="n">
        <f aca="false">IF(B18=0,Calculator!$C$16,IF(Calculator!$C$17=0,MAX(0,Calculator!$C$16-Calculator!$C$19*B18*12),MAX(0,Calculator!$C$16*(1+Calculator!$C$17/12)^(B18*12)-Calculator!$C$19*((1+Calculator!$C$17/12)^(B18*12)-1)/(Calculator!$C$17/12))))</f>
        <v>186505.874152838</v>
      </c>
      <c r="E18" s="43" t="n">
        <f aca="false">C18-D18</f>
        <v>185354.483238497</v>
      </c>
      <c r="F18" s="43" t="n">
        <f aca="false">IF(B18=0,0,(Calculator!$C$22+Calculator!$C$23)*12*(1+Calculator!$C$39)^(B18-1))</f>
        <v>39367.7552016761</v>
      </c>
      <c r="G18" s="43" t="n">
        <f aca="false">IF(B18=0,0,F18*Calculator!$C$24)</f>
        <v>1968.38776008381</v>
      </c>
      <c r="H18" s="43" t="n">
        <f aca="false">IF(B18=0,0,(Calculator!$C$35*12)*(1+Calculator!$C$40)^(B18-1))</f>
        <v>14584.8159747162</v>
      </c>
      <c r="I18" s="43" t="n">
        <f aca="false">IF(B18=0,0,(F18-G18)-H18)</f>
        <v>22814.5514668761</v>
      </c>
      <c r="J18" s="43" t="n">
        <f aca="false">IF(B18=0,0,IF(B18&lt;=Calculator!$C$18,Calculator!$C$19*12,0))</f>
        <v>16636.5411769747</v>
      </c>
      <c r="K18" s="45" t="n">
        <f aca="false">IF(B18=0,0,I18-J18)</f>
        <v>6178.01028990139</v>
      </c>
      <c r="L18" s="45" t="n">
        <f aca="false">L17+K18</f>
        <v>40213.2542179094</v>
      </c>
      <c r="M18" s="45" t="n">
        <f aca="false">IF(B18&gt;Calculator!$C$41,"",IF(B18=0,-Calculator!$F$12,IF(B18=Calculator!$C$41,K18+(C18*(1-Calculator!$C$42)-D18),K18)))</f>
        <v>6178.01028990139</v>
      </c>
      <c r="N18" s="5"/>
    </row>
    <row r="19" customFormat="false" ht="13.5" hidden="false" customHeight="true" outlineLevel="0" collapsed="false">
      <c r="A19" s="5"/>
      <c r="B19" s="38" t="n">
        <v>10</v>
      </c>
      <c r="C19" s="40" t="n">
        <f aca="false">Calculator!$C$9*(1+Calculator!$C$38)^B19</f>
        <v>383016.168113075</v>
      </c>
      <c r="D19" s="40" t="n">
        <f aca="false">IF(B19=0,Calculator!$C$16,IF(Calculator!$C$17=0,MAX(0,Calculator!$C$16-Calculator!$C$19*B19*12),MAX(0,Calculator!$C$16*(1+Calculator!$C$17/12)^(B19*12)-Calculator!$C$19*((1+Calculator!$C$17/12)^(B19*12)-1)/(Calculator!$C$17/12))))</f>
        <v>182330.885419811</v>
      </c>
      <c r="E19" s="40" t="n">
        <f aca="false">C19-D19</f>
        <v>200685.282693263</v>
      </c>
      <c r="F19" s="40" t="n">
        <f aca="false">IF(B19=0,0,(Calculator!$C$22+Calculator!$C$23)*12*(1+Calculator!$C$39)^(B19-1))</f>
        <v>40155.1103057097</v>
      </c>
      <c r="G19" s="40" t="n">
        <f aca="false">IF(B19=0,0,F19*Calculator!$C$24)</f>
        <v>2007.75551528548</v>
      </c>
      <c r="H19" s="40" t="n">
        <f aca="false">IF(B19=0,0,(Calculator!$C$35*12)*(1+Calculator!$C$40)^(B19-1))</f>
        <v>14876.5122942105</v>
      </c>
      <c r="I19" s="40" t="n">
        <f aca="false">IF(B19=0,0,(F19-G19)-H19)</f>
        <v>23270.8424962136</v>
      </c>
      <c r="J19" s="40" t="n">
        <f aca="false">IF(B19=0,0,IF(B19&lt;=Calculator!$C$18,Calculator!$C$19*12,0))</f>
        <v>16636.5411769747</v>
      </c>
      <c r="K19" s="44" t="n">
        <f aca="false">IF(B19=0,0,I19-J19)</f>
        <v>6634.30131923891</v>
      </c>
      <c r="L19" s="44" t="n">
        <f aca="false">L18+K19</f>
        <v>46847.5555371483</v>
      </c>
      <c r="M19" s="44" t="n">
        <f aca="false">IF(B19&gt;Calculator!$C$41,"",IF(B19=0,-Calculator!$F$12,IF(B19=Calculator!$C$41,K19+(C19*(1-Calculator!$C$42)-D19),K19)))</f>
        <v>180508.452244587</v>
      </c>
      <c r="N19" s="5"/>
    </row>
    <row r="20" customFormat="false" ht="13.5" hidden="false" customHeight="true" outlineLevel="0" collapsed="false">
      <c r="A20" s="5"/>
      <c r="B20" s="41" t="n">
        <v>11</v>
      </c>
      <c r="C20" s="43" t="n">
        <f aca="false">Calculator!$C$9*(1+Calculator!$C$38)^B20</f>
        <v>394506.653156467</v>
      </c>
      <c r="D20" s="43" t="n">
        <f aca="false">IF(B20=0,Calculator!$C$16,IF(Calculator!$C$17=0,MAX(0,Calculator!$C$16-Calculator!$C$19*B20*12),MAX(0,Calculator!$C$16*(1+Calculator!$C$17/12)^(B20*12)-Calculator!$C$19*((1+Calculator!$C$17/12)^(B20*12)-1)/(Calculator!$C$17/12))))</f>
        <v>177865.200836094</v>
      </c>
      <c r="E20" s="43" t="n">
        <f aca="false">C20-D20</f>
        <v>216641.452320373</v>
      </c>
      <c r="F20" s="43" t="n">
        <f aca="false">IF(B20=0,0,(Calculator!$C$22+Calculator!$C$23)*12*(1+Calculator!$C$39)^(B20-1))</f>
        <v>40958.2125118239</v>
      </c>
      <c r="G20" s="43" t="n">
        <f aca="false">IF(B20=0,0,F20*Calculator!$C$24)</f>
        <v>2047.91062559119</v>
      </c>
      <c r="H20" s="43" t="n">
        <f aca="false">IF(B20=0,0,(Calculator!$C$35*12)*(1+Calculator!$C$40)^(B20-1))</f>
        <v>15174.0425400947</v>
      </c>
      <c r="I20" s="43" t="n">
        <f aca="false">IF(B20=0,0,(F20-G20)-H20)</f>
        <v>23736.2593461379</v>
      </c>
      <c r="J20" s="43" t="n">
        <f aca="false">IF(B20=0,0,IF(B20&lt;=Calculator!$C$18,Calculator!$C$19*12,0))</f>
        <v>16636.5411769747</v>
      </c>
      <c r="K20" s="45" t="n">
        <f aca="false">IF(B20=0,0,I20-J20)</f>
        <v>7099.71816916319</v>
      </c>
      <c r="L20" s="45" t="n">
        <f aca="false">L19+K20</f>
        <v>53947.2737063115</v>
      </c>
      <c r="M20" s="45" t="str">
        <f aca="false">IF(B20&gt;Calculator!$C$41,"",IF(B20=0,-Calculator!$F$12,IF(B20=Calculator!$C$41,K20+(C20*(1-Calculator!$C$42)-D20),K20)))</f>
        <v/>
      </c>
      <c r="N20" s="5"/>
    </row>
    <row r="21" customFormat="false" ht="13.5" hidden="false" customHeight="true" outlineLevel="0" collapsed="false">
      <c r="A21" s="5"/>
      <c r="B21" s="38" t="n">
        <v>12</v>
      </c>
      <c r="C21" s="40" t="n">
        <f aca="false">Calculator!$C$9*(1+Calculator!$C$38)^B21</f>
        <v>406341.852751161</v>
      </c>
      <c r="D21" s="40" t="n">
        <f aca="false">IF(B21=0,Calculator!$C$16,IF(Calculator!$C$17=0,MAX(0,Calculator!$C$16-Calculator!$C$19*B21*12),MAX(0,Calculator!$C$16*(1+Calculator!$C$17/12)^(B21*12)-Calculator!$C$19*((1+Calculator!$C$17/12)^(B21*12)-1)/(Calculator!$C$17/12))))</f>
        <v>173088.579849431</v>
      </c>
      <c r="E21" s="40" t="n">
        <f aca="false">C21-D21</f>
        <v>233253.27290173</v>
      </c>
      <c r="F21" s="40" t="n">
        <f aca="false">IF(B21=0,0,(Calculator!$C$22+Calculator!$C$23)*12*(1+Calculator!$C$39)^(B21-1))</f>
        <v>41777.3767620603</v>
      </c>
      <c r="G21" s="40" t="n">
        <f aca="false">IF(B21=0,0,F21*Calculator!$C$24)</f>
        <v>2088.86883810302</v>
      </c>
      <c r="H21" s="40" t="n">
        <f aca="false">IF(B21=0,0,(Calculator!$C$35*12)*(1+Calculator!$C$40)^(B21-1))</f>
        <v>15477.5233908966</v>
      </c>
      <c r="I21" s="40" t="n">
        <f aca="false">IF(B21=0,0,(F21-G21)-H21)</f>
        <v>24210.9845330607</v>
      </c>
      <c r="J21" s="40" t="n">
        <f aca="false">IF(B21=0,0,IF(B21&lt;=Calculator!$C$18,Calculator!$C$19*12,0))</f>
        <v>16636.5411769747</v>
      </c>
      <c r="K21" s="44" t="n">
        <f aca="false">IF(B21=0,0,I21-J21)</f>
        <v>7574.44335608595</v>
      </c>
      <c r="L21" s="44" t="n">
        <f aca="false">L20+K21</f>
        <v>61521.7170623974</v>
      </c>
      <c r="M21" s="44" t="str">
        <f aca="false">IF(B21&gt;Calculator!$C$41,"",IF(B21=0,-Calculator!$F$12,IF(B21=Calculator!$C$41,K21+(C21*(1-Calculator!$C$42)-D21),K21)))</f>
        <v/>
      </c>
      <c r="N21" s="5"/>
    </row>
    <row r="22" customFormat="false" ht="13.5" hidden="false" customHeight="true" outlineLevel="0" collapsed="false">
      <c r="A22" s="5"/>
      <c r="B22" s="41" t="n">
        <v>13</v>
      </c>
      <c r="C22" s="43" t="n">
        <f aca="false">Calculator!$C$9*(1+Calculator!$C$38)^B22</f>
        <v>418532.108333696</v>
      </c>
      <c r="D22" s="43" t="n">
        <f aca="false">IF(B22=0,Calculator!$C$16,IF(Calculator!$C$17=0,MAX(0,Calculator!$C$16-Calculator!$C$19*B22*12),MAX(0,Calculator!$C$16*(1+Calculator!$C$17/12)^(B22*12)-Calculator!$C$19*((1+Calculator!$C$17/12)^(B22*12)-1)/(Calculator!$C$17/12))))</f>
        <v>167979.372599682</v>
      </c>
      <c r="E22" s="43" t="n">
        <f aca="false">C22-D22</f>
        <v>250552.735734014</v>
      </c>
      <c r="F22" s="43" t="n">
        <f aca="false">IF(B22=0,0,(Calculator!$C$22+Calculator!$C$23)*12*(1+Calculator!$C$39)^(B22-1))</f>
        <v>42612.9242973015</v>
      </c>
      <c r="G22" s="43" t="n">
        <f aca="false">IF(B22=0,0,F22*Calculator!$C$24)</f>
        <v>2130.64621486508</v>
      </c>
      <c r="H22" s="43" t="n">
        <f aca="false">IF(B22=0,0,(Calculator!$C$35*12)*(1+Calculator!$C$40)^(B22-1))</f>
        <v>15787.0738587146</v>
      </c>
      <c r="I22" s="43" t="n">
        <f aca="false">IF(B22=0,0,(F22-G22)-H22)</f>
        <v>24695.2042237219</v>
      </c>
      <c r="J22" s="43" t="n">
        <f aca="false">IF(B22=0,0,IF(B22&lt;=Calculator!$C$18,Calculator!$C$19*12,0))</f>
        <v>16636.5411769747</v>
      </c>
      <c r="K22" s="45" t="n">
        <f aca="false">IF(B22=0,0,I22-J22)</f>
        <v>8058.66304674716</v>
      </c>
      <c r="L22" s="45" t="n">
        <f aca="false">L21+K22</f>
        <v>69580.3801091446</v>
      </c>
      <c r="M22" s="45" t="str">
        <f aca="false">IF(B22&gt;Calculator!$C$41,"",IF(B22=0,-Calculator!$F$12,IF(B22=Calculator!$C$41,K22+(C22*(1-Calculator!$C$42)-D22),K22)))</f>
        <v/>
      </c>
      <c r="N22" s="5"/>
    </row>
    <row r="23" customFormat="false" ht="13.5" hidden="false" customHeight="true" outlineLevel="0" collapsed="false">
      <c r="A23" s="5"/>
      <c r="B23" s="38" t="n">
        <v>14</v>
      </c>
      <c r="C23" s="40" t="n">
        <f aca="false">Calculator!$C$9*(1+Calculator!$C$38)^B23</f>
        <v>431088.071583707</v>
      </c>
      <c r="D23" s="40" t="n">
        <f aca="false">IF(B23=0,Calculator!$C$16,IF(Calculator!$C$17=0,MAX(0,Calculator!$C$16-Calculator!$C$19*B23*12),MAX(0,Calculator!$C$16*(1+Calculator!$C$17/12)^(B23*12)-Calculator!$C$19*((1+Calculator!$C$17/12)^(B23*12)-1)/(Calculator!$C$17/12))))</f>
        <v>162514.421791615</v>
      </c>
      <c r="E23" s="40" t="n">
        <f aca="false">C23-D23</f>
        <v>268573.649792092</v>
      </c>
      <c r="F23" s="40" t="n">
        <f aca="false">IF(B23=0,0,(Calculator!$C$22+Calculator!$C$23)*12*(1+Calculator!$C$39)^(B23-1))</f>
        <v>43465.1827832476</v>
      </c>
      <c r="G23" s="40" t="n">
        <f aca="false">IF(B23=0,0,F23*Calculator!$C$24)</f>
        <v>2173.25913916238</v>
      </c>
      <c r="H23" s="40" t="n">
        <f aca="false">IF(B23=0,0,(Calculator!$C$35*12)*(1+Calculator!$C$40)^(B23-1))</f>
        <v>16102.8153358889</v>
      </c>
      <c r="I23" s="40" t="n">
        <f aca="false">IF(B23=0,0,(F23-G23)-H23)</f>
        <v>25189.1083081963</v>
      </c>
      <c r="J23" s="40" t="n">
        <f aca="false">IF(B23=0,0,IF(B23&lt;=Calculator!$C$18,Calculator!$C$19*12,0))</f>
        <v>16636.5411769747</v>
      </c>
      <c r="K23" s="44" t="n">
        <f aca="false">IF(B23=0,0,I23-J23)</f>
        <v>8552.5671312216</v>
      </c>
      <c r="L23" s="44" t="n">
        <f aca="false">L22+K23</f>
        <v>78132.9472403662</v>
      </c>
      <c r="M23" s="44" t="str">
        <f aca="false">IF(B23&gt;Calculator!$C$41,"",IF(B23=0,-Calculator!$F$12,IF(B23=Calculator!$C$41,K23+(C23*(1-Calculator!$C$42)-D23),K23)))</f>
        <v/>
      </c>
      <c r="N23" s="5"/>
    </row>
    <row r="24" customFormat="false" ht="13.5" hidden="false" customHeight="true" outlineLevel="0" collapsed="false">
      <c r="A24" s="5"/>
      <c r="B24" s="41" t="n">
        <v>15</v>
      </c>
      <c r="C24" s="43" t="n">
        <f aca="false">Calculator!$C$9*(1+Calculator!$C$38)^B24</f>
        <v>444020.713731218</v>
      </c>
      <c r="D24" s="43" t="n">
        <f aca="false">IF(B24=0,Calculator!$C$16,IF(Calculator!$C$17=0,MAX(0,Calculator!$C$16-Calculator!$C$19*B24*12),MAX(0,Calculator!$C$16*(1+Calculator!$C$17/12)^(B24*12)-Calculator!$C$19*((1+Calculator!$C$17/12)^(B24*12)-1)/(Calculator!$C$17/12))))</f>
        <v>156668.957735316</v>
      </c>
      <c r="E24" s="43" t="n">
        <f aca="false">C24-D24</f>
        <v>287351.755995902</v>
      </c>
      <c r="F24" s="43" t="n">
        <f aca="false">IF(B24=0,0,(Calculator!$C$22+Calculator!$C$23)*12*(1+Calculator!$C$39)^(B24-1))</f>
        <v>44334.4864389125</v>
      </c>
      <c r="G24" s="43" t="n">
        <f aca="false">IF(B24=0,0,F24*Calculator!$C$24)</f>
        <v>2216.72432194563</v>
      </c>
      <c r="H24" s="43" t="n">
        <f aca="false">IF(B24=0,0,(Calculator!$C$35*12)*(1+Calculator!$C$40)^(B24-1))</f>
        <v>16424.8716426066</v>
      </c>
      <c r="I24" s="43" t="n">
        <f aca="false">IF(B24=0,0,(F24-G24)-H24)</f>
        <v>25692.8904743602</v>
      </c>
      <c r="J24" s="43" t="n">
        <f aca="false">IF(B24=0,0,IF(B24&lt;=Calculator!$C$18,Calculator!$C$19*12,0))</f>
        <v>16636.5411769747</v>
      </c>
      <c r="K24" s="45" t="n">
        <f aca="false">IF(B24=0,0,I24-J24)</f>
        <v>9056.34929738553</v>
      </c>
      <c r="L24" s="45" t="n">
        <f aca="false">L23+K24</f>
        <v>87189.2965377517</v>
      </c>
      <c r="M24" s="45" t="str">
        <f aca="false">IF(B24&gt;Calculator!$C$41,"",IF(B24=0,-Calculator!$F$12,IF(B24=Calculator!$C$41,K24+(C24*(1-Calculator!$C$42)-D24),K24)))</f>
        <v/>
      </c>
      <c r="N24" s="5"/>
    </row>
    <row r="25" customFormat="false" ht="13.5" hidden="false" customHeight="true" outlineLevel="0" collapsed="false">
      <c r="A25" s="5"/>
      <c r="B25" s="38" t="n">
        <v>16</v>
      </c>
      <c r="C25" s="40" t="n">
        <f aca="false">Calculator!$C$9*(1+Calculator!$C$38)^B25</f>
        <v>457341.335143155</v>
      </c>
      <c r="D25" s="40" t="n">
        <f aca="false">IF(B25=0,Calculator!$C$16,IF(Calculator!$C$17=0,MAX(0,Calculator!$C$16-Calculator!$C$19*B25*12),MAX(0,Calculator!$C$16*(1+Calculator!$C$17/12)^(B25*12)-Calculator!$C$19*((1+Calculator!$C$17/12)^(B25*12)-1)/(Calculator!$C$17/12))))</f>
        <v>150416.486078472</v>
      </c>
      <c r="E25" s="40" t="n">
        <f aca="false">C25-D25</f>
        <v>306924.849064683</v>
      </c>
      <c r="F25" s="40" t="n">
        <f aca="false">IF(B25=0,0,(Calculator!$C$22+Calculator!$C$23)*12*(1+Calculator!$C$39)^(B25-1))</f>
        <v>45221.1761676908</v>
      </c>
      <c r="G25" s="40" t="n">
        <f aca="false">IF(B25=0,0,F25*Calculator!$C$24)</f>
        <v>2261.05880838454</v>
      </c>
      <c r="H25" s="40" t="n">
        <f aca="false">IF(B25=0,0,(Calculator!$C$35*12)*(1+Calculator!$C$40)^(B25-1))</f>
        <v>16753.3690754588</v>
      </c>
      <c r="I25" s="40" t="n">
        <f aca="false">IF(B25=0,0,(F25-G25)-H25)</f>
        <v>26206.7482838475</v>
      </c>
      <c r="J25" s="40" t="n">
        <f aca="false">IF(B25=0,0,IF(B25&lt;=Calculator!$C$18,Calculator!$C$19*12,0))</f>
        <v>16636.5411769747</v>
      </c>
      <c r="K25" s="44" t="n">
        <f aca="false">IF(B25=0,0,I25-J25)</f>
        <v>9570.20710687274</v>
      </c>
      <c r="L25" s="44" t="n">
        <f aca="false">L24+K25</f>
        <v>96759.5036446245</v>
      </c>
      <c r="M25" s="44" t="str">
        <f aca="false">IF(B25&gt;Calculator!$C$41,"",IF(B25=0,-Calculator!$F$12,IF(B25=Calculator!$C$41,K25+(C25*(1-Calculator!$C$42)-D25),K25)))</f>
        <v/>
      </c>
      <c r="N25" s="5"/>
    </row>
    <row r="26" customFormat="false" ht="13.5" hidden="false" customHeight="true" outlineLevel="0" collapsed="false">
      <c r="A26" s="5"/>
      <c r="B26" s="41" t="n">
        <v>17</v>
      </c>
      <c r="C26" s="43" t="n">
        <f aca="false">Calculator!$C$9*(1+Calculator!$C$38)^B26</f>
        <v>471061.575197449</v>
      </c>
      <c r="D26" s="43" t="n">
        <f aca="false">IF(B26=0,Calculator!$C$16,IF(Calculator!$C$17=0,MAX(0,Calculator!$C$16-Calculator!$C$19*B26*12),MAX(0,Calculator!$C$16*(1+Calculator!$C$17/12)^(B26*12)-Calculator!$C$19*((1+Calculator!$C$17/12)^(B26*12)-1)/(Calculator!$C$17/12))))</f>
        <v>143728.667721688</v>
      </c>
      <c r="E26" s="43" t="n">
        <f aca="false">C26-D26</f>
        <v>327332.907475761</v>
      </c>
      <c r="F26" s="43" t="n">
        <f aca="false">IF(B26=0,0,(Calculator!$C$22+Calculator!$C$23)*12*(1+Calculator!$C$39)^(B26-1))</f>
        <v>46125.5996910446</v>
      </c>
      <c r="G26" s="43" t="n">
        <f aca="false">IF(B26=0,0,F26*Calculator!$C$24)</f>
        <v>2306.27998455223</v>
      </c>
      <c r="H26" s="43" t="n">
        <f aca="false">IF(B26=0,0,(Calculator!$C$35*12)*(1+Calculator!$C$40)^(B26-1))</f>
        <v>17088.4364569679</v>
      </c>
      <c r="I26" s="43" t="n">
        <f aca="false">IF(B26=0,0,(F26-G26)-H26)</f>
        <v>26730.8832495244</v>
      </c>
      <c r="J26" s="43" t="n">
        <f aca="false">IF(B26=0,0,IF(B26&lt;=Calculator!$C$18,Calculator!$C$19*12,0))</f>
        <v>16636.5411769747</v>
      </c>
      <c r="K26" s="45" t="n">
        <f aca="false">IF(B26=0,0,I26-J26)</f>
        <v>10094.3420725497</v>
      </c>
      <c r="L26" s="45" t="n">
        <f aca="false">L25+K26</f>
        <v>106853.845717174</v>
      </c>
      <c r="M26" s="45" t="str">
        <f aca="false">IF(B26&gt;Calculator!$C$41,"",IF(B26=0,-Calculator!$F$12,IF(B26=Calculator!$C$41,K26+(C26*(1-Calculator!$C$42)-D26),K26)))</f>
        <v/>
      </c>
      <c r="N26" s="5"/>
    </row>
    <row r="27" customFormat="false" ht="13.5" hidden="false" customHeight="true" outlineLevel="0" collapsed="false">
      <c r="A27" s="5"/>
      <c r="B27" s="38" t="n">
        <v>18</v>
      </c>
      <c r="C27" s="40" t="n">
        <f aca="false">Calculator!$C$9*(1+Calculator!$C$38)^B27</f>
        <v>485193.422453373</v>
      </c>
      <c r="D27" s="40" t="n">
        <f aca="false">IF(B27=0,Calculator!$C$16,IF(Calculator!$C$17=0,MAX(0,Calculator!$C$16-Calculator!$C$19*B27*12),MAX(0,Calculator!$C$16*(1+Calculator!$C$17/12)^(B27*12)-Calculator!$C$19*((1+Calculator!$C$17/12)^(B27*12)-1)/(Calculator!$C$17/12))))</f>
        <v>136575.190372554</v>
      </c>
      <c r="E27" s="40" t="n">
        <f aca="false">C27-D27</f>
        <v>348618.232080819</v>
      </c>
      <c r="F27" s="40" t="n">
        <f aca="false">IF(B27=0,0,(Calculator!$C$22+Calculator!$C$23)*12*(1+Calculator!$C$39)^(B27-1))</f>
        <v>47048.1116848655</v>
      </c>
      <c r="G27" s="40" t="n">
        <f aca="false">IF(B27=0,0,F27*Calculator!$C$24)</f>
        <v>2352.40558424327</v>
      </c>
      <c r="H27" s="40" t="n">
        <f aca="false">IF(B27=0,0,(Calculator!$C$35*12)*(1+Calculator!$C$40)^(B27-1))</f>
        <v>17430.2051861073</v>
      </c>
      <c r="I27" s="40" t="n">
        <f aca="false">IF(B27=0,0,(F27-G27)-H27)</f>
        <v>27265.5009145149</v>
      </c>
      <c r="J27" s="40" t="n">
        <f aca="false">IF(B27=0,0,IF(B27&lt;=Calculator!$C$18,Calculator!$C$19*12,0))</f>
        <v>16636.5411769747</v>
      </c>
      <c r="K27" s="44" t="n">
        <f aca="false">IF(B27=0,0,I27-J27)</f>
        <v>10628.9597375402</v>
      </c>
      <c r="L27" s="44" t="n">
        <f aca="false">L26+K27</f>
        <v>117482.805454714</v>
      </c>
      <c r="M27" s="44" t="str">
        <f aca="false">IF(B27&gt;Calculator!$C$41,"",IF(B27=0,-Calculator!$F$12,IF(B27=Calculator!$C$41,K27+(C27*(1-Calculator!$C$42)-D27),K27)))</f>
        <v/>
      </c>
      <c r="N27" s="5"/>
    </row>
    <row r="28" customFormat="false" ht="13.5" hidden="false" customHeight="true" outlineLevel="0" collapsed="false">
      <c r="A28" s="5"/>
      <c r="B28" s="41" t="n">
        <v>19</v>
      </c>
      <c r="C28" s="43" t="n">
        <f aca="false">Calculator!$C$9*(1+Calculator!$C$38)^B28</f>
        <v>499749.225126974</v>
      </c>
      <c r="D28" s="43" t="n">
        <f aca="false">IF(B28=0,Calculator!$C$16,IF(Calculator!$C$17=0,MAX(0,Calculator!$C$16-Calculator!$C$19*B28*12),MAX(0,Calculator!$C$16*(1+Calculator!$C$17/12)^(B28*12)-Calculator!$C$19*((1+Calculator!$C$17/12)^(B28*12)-1)/(Calculator!$C$17/12))))</f>
        <v>128923.631156287</v>
      </c>
      <c r="E28" s="43" t="n">
        <f aca="false">C28-D28</f>
        <v>370825.593970687</v>
      </c>
      <c r="F28" s="43" t="n">
        <f aca="false">IF(B28=0,0,(Calculator!$C$22+Calculator!$C$23)*12*(1+Calculator!$C$39)^(B28-1))</f>
        <v>47989.0739185628</v>
      </c>
      <c r="G28" s="43" t="n">
        <f aca="false">IF(B28=0,0,F28*Calculator!$C$24)</f>
        <v>2399.45369592814</v>
      </c>
      <c r="H28" s="43" t="n">
        <f aca="false">IF(B28=0,0,(Calculator!$C$35*12)*(1+Calculator!$C$40)^(B28-1))</f>
        <v>17778.8092898295</v>
      </c>
      <c r="I28" s="43" t="n">
        <f aca="false">IF(B28=0,0,(F28-G28)-H28)</f>
        <v>27810.8109328052</v>
      </c>
      <c r="J28" s="43" t="n">
        <f aca="false">IF(B28=0,0,IF(B28&lt;=Calculator!$C$18,Calculator!$C$19*12,0))</f>
        <v>16636.5411769747</v>
      </c>
      <c r="K28" s="45" t="n">
        <f aca="false">IF(B28=0,0,I28-J28)</f>
        <v>11174.2697558305</v>
      </c>
      <c r="L28" s="45" t="n">
        <f aca="false">L27+K28</f>
        <v>128657.075210545</v>
      </c>
      <c r="M28" s="45" t="str">
        <f aca="false">IF(B28&gt;Calculator!$C$41,"",IF(B28=0,-Calculator!$F$12,IF(B28=Calculator!$C$41,K28+(C28*(1-Calculator!$C$42)-D28),K28)))</f>
        <v/>
      </c>
      <c r="N28" s="5"/>
    </row>
    <row r="29" customFormat="false" ht="13.5" hidden="false" customHeight="true" outlineLevel="0" collapsed="false">
      <c r="A29" s="5"/>
      <c r="B29" s="38" t="n">
        <v>20</v>
      </c>
      <c r="C29" s="40" t="n">
        <f aca="false">Calculator!$C$9*(1+Calculator!$C$38)^B29</f>
        <v>514741.701880783</v>
      </c>
      <c r="D29" s="40" t="n">
        <f aca="false">IF(B29=0,Calculator!$C$16,IF(Calculator!$C$17=0,MAX(0,Calculator!$C$16-Calculator!$C$19*B29*12),MAX(0,Calculator!$C$16*(1+Calculator!$C$17/12)^(B29*12)-Calculator!$C$19*((1+Calculator!$C$17/12)^(B29*12)-1)/(Calculator!$C$17/12))))</f>
        <v>120739.309660234</v>
      </c>
      <c r="E29" s="40" t="n">
        <f aca="false">C29-D29</f>
        <v>394002.392220549</v>
      </c>
      <c r="F29" s="40" t="n">
        <f aca="false">IF(B29=0,0,(Calculator!$C$22+Calculator!$C$23)*12*(1+Calculator!$C$39)^(B29-1))</f>
        <v>48948.855396934</v>
      </c>
      <c r="G29" s="40" t="n">
        <f aca="false">IF(B29=0,0,F29*Calculator!$C$24)</f>
        <v>2447.4427698467</v>
      </c>
      <c r="H29" s="40" t="n">
        <f aca="false">IF(B29=0,0,(Calculator!$C$35*12)*(1+Calculator!$C$40)^(B29-1))</f>
        <v>18134.385475626</v>
      </c>
      <c r="I29" s="40" t="n">
        <f aca="false">IF(B29=0,0,(F29-G29)-H29)</f>
        <v>28367.0271514613</v>
      </c>
      <c r="J29" s="40" t="n">
        <f aca="false">IF(B29=0,0,IF(B29&lt;=Calculator!$C$18,Calculator!$C$19*12,0))</f>
        <v>16636.5411769747</v>
      </c>
      <c r="K29" s="44" t="n">
        <f aca="false">IF(B29=0,0,I29-J29)</f>
        <v>11730.4859744866</v>
      </c>
      <c r="L29" s="44" t="n">
        <f aca="false">L28+K29</f>
        <v>140387.561185031</v>
      </c>
      <c r="M29" s="44" t="str">
        <f aca="false">IF(B29&gt;Calculator!$C$41,"",IF(B29=0,-Calculator!$F$12,IF(B29=Calculator!$C$41,K29+(C29*(1-Calculator!$C$42)-D29),K29)))</f>
        <v/>
      </c>
      <c r="N29" s="5"/>
    </row>
    <row r="30" customFormat="false" ht="13.5" hidden="false" customHeight="true" outlineLevel="0" collapsed="false">
      <c r="A30" s="5"/>
      <c r="B30" s="41" t="n">
        <v>21</v>
      </c>
      <c r="C30" s="43" t="n">
        <f aca="false">Calculator!$C$9*(1+Calculator!$C$38)^B30</f>
        <v>530183.952937207</v>
      </c>
      <c r="D30" s="43" t="n">
        <f aca="false">IF(B30=0,Calculator!$C$16,IF(Calculator!$C$17=0,MAX(0,Calculator!$C$16-Calculator!$C$19*B30*12),MAX(0,Calculator!$C$16*(1+Calculator!$C$17/12)^(B30*12)-Calculator!$C$19*((1+Calculator!$C$17/12)^(B30*12)-1)/(Calculator!$C$17/12))))</f>
        <v>111985.130746171</v>
      </c>
      <c r="E30" s="43" t="n">
        <f aca="false">C30-D30</f>
        <v>418198.822191036</v>
      </c>
      <c r="F30" s="43" t="n">
        <f aca="false">IF(B30=0,0,(Calculator!$C$22+Calculator!$C$23)*12*(1+Calculator!$C$39)^(B30-1))</f>
        <v>49927.8325048727</v>
      </c>
      <c r="G30" s="43" t="n">
        <f aca="false">IF(B30=0,0,F30*Calculator!$C$24)</f>
        <v>2496.39162524364</v>
      </c>
      <c r="H30" s="43" t="n">
        <f aca="false">IF(B30=0,0,(Calculator!$C$35*12)*(1+Calculator!$C$40)^(B30-1))</f>
        <v>18497.0731851386</v>
      </c>
      <c r="I30" s="43" t="n">
        <f aca="false">IF(B30=0,0,(F30-G30)-H30)</f>
        <v>28934.3676944905</v>
      </c>
      <c r="J30" s="43" t="n">
        <f aca="false">IF(B30=0,0,IF(B30&lt;=Calculator!$C$18,Calculator!$C$19*12,0))</f>
        <v>16636.5411769747</v>
      </c>
      <c r="K30" s="45" t="n">
        <f aca="false">IF(B30=0,0,I30-J30)</f>
        <v>12297.8265175158</v>
      </c>
      <c r="L30" s="45" t="n">
        <f aca="false">L29+K30</f>
        <v>152685.387702547</v>
      </c>
      <c r="M30" s="45" t="str">
        <f aca="false">IF(B30&gt;Calculator!$C$41,"",IF(B30=0,-Calculator!$F$12,IF(B30=Calculator!$C$41,K30+(C30*(1-Calculator!$C$42)-D30),K30)))</f>
        <v/>
      </c>
      <c r="N30" s="5"/>
    </row>
    <row r="31" customFormat="false" ht="13.5" hidden="false" customHeight="true" outlineLevel="0" collapsed="false">
      <c r="A31" s="5"/>
      <c r="B31" s="38" t="n">
        <v>22</v>
      </c>
      <c r="C31" s="40" t="n">
        <f aca="false">Calculator!$C$9*(1+Calculator!$C$38)^B31</f>
        <v>546089.471525323</v>
      </c>
      <c r="D31" s="40" t="n">
        <f aca="false">IF(B31=0,Calculator!$C$16,IF(Calculator!$C$17=0,MAX(0,Calculator!$C$16-Calculator!$C$19*B31*12),MAX(0,Calculator!$C$16*(1+Calculator!$C$17/12)^(B31*12)-Calculator!$C$19*((1+Calculator!$C$17/12)^(B31*12)-1)/(Calculator!$C$17/12))))</f>
        <v>102621.416417941</v>
      </c>
      <c r="E31" s="40" t="n">
        <f aca="false">C31-D31</f>
        <v>443468.055107382</v>
      </c>
      <c r="F31" s="40" t="n">
        <f aca="false">IF(B31=0,0,(Calculator!$C$22+Calculator!$C$23)*12*(1+Calculator!$C$39)^(B31-1))</f>
        <v>50926.3891549702</v>
      </c>
      <c r="G31" s="40" t="n">
        <f aca="false">IF(B31=0,0,F31*Calculator!$C$24)</f>
        <v>2546.31945774851</v>
      </c>
      <c r="H31" s="40" t="n">
        <f aca="false">IF(B31=0,0,(Calculator!$C$35*12)*(1+Calculator!$C$40)^(B31-1))</f>
        <v>18867.0146488413</v>
      </c>
      <c r="I31" s="40" t="n">
        <f aca="false">IF(B31=0,0,(F31-G31)-H31)</f>
        <v>29513.0550483803</v>
      </c>
      <c r="J31" s="40" t="n">
        <f aca="false">IF(B31=0,0,IF(B31&lt;=Calculator!$C$18,Calculator!$C$19*12,0))</f>
        <v>16636.5411769747</v>
      </c>
      <c r="K31" s="44" t="n">
        <f aca="false">IF(B31=0,0,I31-J31)</f>
        <v>12876.5138714056</v>
      </c>
      <c r="L31" s="44" t="n">
        <f aca="false">L30+K31</f>
        <v>165561.901573953</v>
      </c>
      <c r="M31" s="44" t="str">
        <f aca="false">IF(B31&gt;Calculator!$C$41,"",IF(B31=0,-Calculator!$F$12,IF(B31=Calculator!$C$41,K31+(C31*(1-Calculator!$C$42)-D31),K31)))</f>
        <v/>
      </c>
      <c r="N31" s="5"/>
    </row>
    <row r="32" customFormat="false" ht="13.5" hidden="false" customHeight="true" outlineLevel="0" collapsed="false">
      <c r="A32" s="5"/>
      <c r="B32" s="41" t="n">
        <v>23</v>
      </c>
      <c r="C32" s="43" t="n">
        <f aca="false">Calculator!$C$9*(1+Calculator!$C$38)^B32</f>
        <v>562472.155671083</v>
      </c>
      <c r="D32" s="43" t="n">
        <f aca="false">IF(B32=0,Calculator!$C$16,IF(Calculator!$C$17=0,MAX(0,Calculator!$C$16-Calculator!$C$19*B32*12),MAX(0,Calculator!$C$16*(1+Calculator!$C$17/12)^(B32*12)-Calculator!$C$19*((1+Calculator!$C$17/12)^(B32*12)-1)/(Calculator!$C$17/12))))</f>
        <v>92605.725982389</v>
      </c>
      <c r="E32" s="43" t="n">
        <f aca="false">C32-D32</f>
        <v>469866.429688694</v>
      </c>
      <c r="F32" s="43" t="n">
        <f aca="false">IF(B32=0,0,(Calculator!$C$22+Calculator!$C$23)*12*(1+Calculator!$C$39)^(B32-1))</f>
        <v>51944.9169380696</v>
      </c>
      <c r="G32" s="43" t="n">
        <f aca="false">IF(B32=0,0,F32*Calculator!$C$24)</f>
        <v>2597.24584690348</v>
      </c>
      <c r="H32" s="43" t="n">
        <f aca="false">IF(B32=0,0,(Calculator!$C$35*12)*(1+Calculator!$C$40)^(B32-1))</f>
        <v>19244.3549418182</v>
      </c>
      <c r="I32" s="43" t="n">
        <f aca="false">IF(B32=0,0,(F32-G32)-H32)</f>
        <v>30103.3161493479</v>
      </c>
      <c r="J32" s="43" t="n">
        <f aca="false">IF(B32=0,0,IF(B32&lt;=Calculator!$C$18,Calculator!$C$19*12,0))</f>
        <v>16636.5411769747</v>
      </c>
      <c r="K32" s="45" t="n">
        <f aca="false">IF(B32=0,0,I32-J32)</f>
        <v>13466.7749723732</v>
      </c>
      <c r="L32" s="45" t="n">
        <f aca="false">L31+K32</f>
        <v>179028.676546326</v>
      </c>
      <c r="M32" s="45" t="str">
        <f aca="false">IF(B32&gt;Calculator!$C$41,"",IF(B32=0,-Calculator!$F$12,IF(B32=Calculator!$C$41,K32+(C32*(1-Calculator!$C$42)-D32),K32)))</f>
        <v/>
      </c>
      <c r="N32" s="5"/>
    </row>
    <row r="33" customFormat="false" ht="13.5" hidden="false" customHeight="true" outlineLevel="0" collapsed="false">
      <c r="A33" s="5"/>
      <c r="B33" s="38" t="n">
        <v>24</v>
      </c>
      <c r="C33" s="40" t="n">
        <f aca="false">Calculator!$C$9*(1+Calculator!$C$38)^B33</f>
        <v>579346.320341215</v>
      </c>
      <c r="D33" s="40" t="n">
        <f aca="false">IF(B33=0,Calculator!$C$16,IF(Calculator!$C$17=0,MAX(0,Calculator!$C$16-Calculator!$C$19*B33*12),MAX(0,Calculator!$C$16*(1+Calculator!$C$17/12)^(B33*12)-Calculator!$C$19*((1+Calculator!$C$17/12)^(B33*12)-1)/(Calculator!$C$17/12))))</f>
        <v>81892.6636884671</v>
      </c>
      <c r="E33" s="40" t="n">
        <f aca="false">C33-D33</f>
        <v>497453.656652748</v>
      </c>
      <c r="F33" s="40" t="n">
        <f aca="false">IF(B33=0,0,(Calculator!$C$22+Calculator!$C$23)*12*(1+Calculator!$C$39)^(B33-1))</f>
        <v>52983.815276831</v>
      </c>
      <c r="G33" s="40" t="n">
        <f aca="false">IF(B33=0,0,F33*Calculator!$C$24)</f>
        <v>2649.19076384155</v>
      </c>
      <c r="H33" s="40" t="n">
        <f aca="false">IF(B33=0,0,(Calculator!$C$35*12)*(1+Calculator!$C$40)^(B33-1))</f>
        <v>19629.2420406545</v>
      </c>
      <c r="I33" s="40" t="n">
        <f aca="false">IF(B33=0,0,(F33-G33)-H33)</f>
        <v>30705.3824723349</v>
      </c>
      <c r="J33" s="40" t="n">
        <f aca="false">IF(B33=0,0,IF(B33&lt;=Calculator!$C$18,Calculator!$C$19*12,0))</f>
        <v>16636.5411769747</v>
      </c>
      <c r="K33" s="44" t="n">
        <f aca="false">IF(B33=0,0,I33-J33)</f>
        <v>14068.8412953602</v>
      </c>
      <c r="L33" s="44" t="n">
        <f aca="false">L32+K33</f>
        <v>193097.517841686</v>
      </c>
      <c r="M33" s="44" t="str">
        <f aca="false">IF(B33&gt;Calculator!$C$41,"",IF(B33=0,-Calculator!$F$12,IF(B33=Calculator!$C$41,K33+(C33*(1-Calculator!$C$42)-D33),K33)))</f>
        <v/>
      </c>
      <c r="N33" s="5"/>
    </row>
    <row r="34" customFormat="false" ht="13.5" hidden="false" customHeight="true" outlineLevel="0" collapsed="false">
      <c r="A34" s="5"/>
      <c r="B34" s="41" t="n">
        <v>25</v>
      </c>
      <c r="C34" s="43" t="n">
        <f aca="false">Calculator!$C$9*(1+Calculator!$C$38)^B34</f>
        <v>596726.709951452</v>
      </c>
      <c r="D34" s="43" t="n">
        <f aca="false">IF(B34=0,Calculator!$C$16,IF(Calculator!$C$17=0,MAX(0,Calculator!$C$16-Calculator!$C$19*B34*12),MAX(0,Calculator!$C$16*(1+Calculator!$C$17/12)^(B34*12)-Calculator!$C$19*((1+Calculator!$C$17/12)^(B34*12)-1)/(Calculator!$C$17/12))))</f>
        <v>70433.6729726542</v>
      </c>
      <c r="E34" s="43" t="n">
        <f aca="false">C34-D34</f>
        <v>526293.036978797</v>
      </c>
      <c r="F34" s="43" t="n">
        <f aca="false">IF(B34=0,0,(Calculator!$C$22+Calculator!$C$23)*12*(1+Calculator!$C$39)^(B34-1))</f>
        <v>54043.4915823676</v>
      </c>
      <c r="G34" s="43" t="n">
        <f aca="false">IF(B34=0,0,F34*Calculator!$C$24)</f>
        <v>2702.17457911838</v>
      </c>
      <c r="H34" s="43" t="n">
        <f aca="false">IF(B34=0,0,(Calculator!$C$35*12)*(1+Calculator!$C$40)^(B34-1))</f>
        <v>20021.8268814676</v>
      </c>
      <c r="I34" s="43" t="n">
        <f aca="false">IF(B34=0,0,(F34-G34)-H34)</f>
        <v>31319.4901217816</v>
      </c>
      <c r="J34" s="43" t="n">
        <f aca="false">IF(B34=0,0,IF(B34&lt;=Calculator!$C$18,Calculator!$C$19*12,0))</f>
        <v>16636.5411769747</v>
      </c>
      <c r="K34" s="45" t="n">
        <f aca="false">IF(B34=0,0,I34-J34)</f>
        <v>14682.9489448069</v>
      </c>
      <c r="L34" s="45" t="n">
        <f aca="false">L33+K34</f>
        <v>207780.466786493</v>
      </c>
      <c r="M34" s="45" t="str">
        <f aca="false">IF(B34&gt;Calculator!$C$41,"",IF(B34=0,-Calculator!$F$12,IF(B34=Calculator!$C$41,K34+(C34*(1-Calculator!$C$42)-D34),K34)))</f>
        <v/>
      </c>
      <c r="N34" s="5"/>
    </row>
    <row r="35" customFormat="false" ht="13.5" hidden="false" customHeight="true" outlineLevel="0" collapsed="false">
      <c r="A35" s="5"/>
      <c r="B35" s="38" t="n">
        <v>26</v>
      </c>
      <c r="C35" s="40" t="n">
        <f aca="false">Calculator!$C$9*(1+Calculator!$C$38)^B35</f>
        <v>614628.511249995</v>
      </c>
      <c r="D35" s="40" t="n">
        <f aca="false">IF(B35=0,Calculator!$C$16,IF(Calculator!$C$17=0,MAX(0,Calculator!$C$16-Calculator!$C$19*B35*12),MAX(0,Calculator!$C$16*(1+Calculator!$C$17/12)^(B35*12)-Calculator!$C$19*((1+Calculator!$C$17/12)^(B35*12)-1)/(Calculator!$C$17/12))))</f>
        <v>58176.8163781038</v>
      </c>
      <c r="E35" s="40" t="n">
        <f aca="false">C35-D35</f>
        <v>556451.694871891</v>
      </c>
      <c r="F35" s="40" t="n">
        <f aca="false">IF(B35=0,0,(Calculator!$C$22+Calculator!$C$23)*12*(1+Calculator!$C$39)^(B35-1))</f>
        <v>55124.361414015</v>
      </c>
      <c r="G35" s="40" t="n">
        <f aca="false">IF(B35=0,0,F35*Calculator!$C$24)</f>
        <v>2756.21807070075</v>
      </c>
      <c r="H35" s="40" t="n">
        <f aca="false">IF(B35=0,0,(Calculator!$C$35*12)*(1+Calculator!$C$40)^(B35-1))</f>
        <v>20422.263419097</v>
      </c>
      <c r="I35" s="40" t="n">
        <f aca="false">IF(B35=0,0,(F35-G35)-H35)</f>
        <v>31945.8799242172</v>
      </c>
      <c r="J35" s="40" t="n">
        <f aca="false">IF(B35=0,0,IF(B35&lt;=Calculator!$C$18,Calculator!$C$19*12,0))</f>
        <v>16636.5411769747</v>
      </c>
      <c r="K35" s="44" t="n">
        <f aca="false">IF(B35=0,0,I35-J35)</f>
        <v>15309.3387472425</v>
      </c>
      <c r="L35" s="44" t="n">
        <f aca="false">L34+K35</f>
        <v>223089.805533736</v>
      </c>
      <c r="M35" s="44" t="str">
        <f aca="false">IF(B35&gt;Calculator!$C$41,"",IF(B35=0,-Calculator!$F$12,IF(B35=Calculator!$C$41,K35+(C35*(1-Calculator!$C$42)-D35),K35)))</f>
        <v/>
      </c>
      <c r="N35" s="5"/>
    </row>
    <row r="36" customFormat="false" ht="13.5" hidden="false" customHeight="true" outlineLevel="0" collapsed="false">
      <c r="A36" s="5"/>
      <c r="B36" s="41" t="n">
        <v>27</v>
      </c>
      <c r="C36" s="43" t="n">
        <f aca="false">Calculator!$C$9*(1+Calculator!$C$38)^B36</f>
        <v>633067.366587495</v>
      </c>
      <c r="D36" s="43" t="n">
        <f aca="false">IF(B36=0,Calculator!$C$16,IF(Calculator!$C$17=0,MAX(0,Calculator!$C$16-Calculator!$C$19*B36*12),MAX(0,Calculator!$C$16*(1+Calculator!$C$17/12)^(B36*12)-Calculator!$C$19*((1+Calculator!$C$17/12)^(B36*12)-1)/(Calculator!$C$17/12))))</f>
        <v>45066.5401500182</v>
      </c>
      <c r="E36" s="43" t="n">
        <f aca="false">C36-D36</f>
        <v>588000.826437477</v>
      </c>
      <c r="F36" s="43" t="n">
        <f aca="false">IF(B36=0,0,(Calculator!$C$22+Calculator!$C$23)*12*(1+Calculator!$C$39)^(B36-1))</f>
        <v>56226.8486422953</v>
      </c>
      <c r="G36" s="43" t="n">
        <f aca="false">IF(B36=0,0,F36*Calculator!$C$24)</f>
        <v>2811.34243211476</v>
      </c>
      <c r="H36" s="43" t="n">
        <f aca="false">IF(B36=0,0,(Calculator!$C$35*12)*(1+Calculator!$C$40)^(B36-1))</f>
        <v>20830.7086874789</v>
      </c>
      <c r="I36" s="43" t="n">
        <f aca="false">IF(B36=0,0,(F36-G36)-H36)</f>
        <v>32584.7975227016</v>
      </c>
      <c r="J36" s="43" t="n">
        <f aca="false">IF(B36=0,0,IF(B36&lt;=Calculator!$C$18,Calculator!$C$19*12,0))</f>
        <v>16636.5411769747</v>
      </c>
      <c r="K36" s="45" t="n">
        <f aca="false">IF(B36=0,0,I36-J36)</f>
        <v>15948.2563457269</v>
      </c>
      <c r="L36" s="45" t="n">
        <f aca="false">L35+K36</f>
        <v>239038.061879462</v>
      </c>
      <c r="M36" s="45" t="str">
        <f aca="false">IF(B36&gt;Calculator!$C$41,"",IF(B36=0,-Calculator!$F$12,IF(B36=Calculator!$C$41,K36+(C36*(1-Calculator!$C$42)-D36),K36)))</f>
        <v/>
      </c>
      <c r="N36" s="5"/>
    </row>
    <row r="37" customFormat="false" ht="13.5" hidden="false" customHeight="true" outlineLevel="0" collapsed="false">
      <c r="A37" s="5"/>
      <c r="B37" s="38" t="n">
        <v>28</v>
      </c>
      <c r="C37" s="40" t="n">
        <f aca="false">Calculator!$C$9*(1+Calculator!$C$38)^B37</f>
        <v>652059.38758512</v>
      </c>
      <c r="D37" s="40" t="n">
        <f aca="false">IF(B37=0,Calculator!$C$16,IF(Calculator!$C$17=0,MAX(0,Calculator!$C$16-Calculator!$C$19*B37*12),MAX(0,Calculator!$C$16*(1+Calculator!$C$17/12)^(B37*12)-Calculator!$C$19*((1+Calculator!$C$17/12)^(B37*12)-1)/(Calculator!$C$17/12))))</f>
        <v>31043.4224402846</v>
      </c>
      <c r="E37" s="40" t="n">
        <f aca="false">C37-D37</f>
        <v>621015.965144835</v>
      </c>
      <c r="F37" s="40" t="n">
        <f aca="false">IF(B37=0,0,(Calculator!$C$22+Calculator!$C$23)*12*(1+Calculator!$C$39)^(B37-1))</f>
        <v>57351.3856151412</v>
      </c>
      <c r="G37" s="40" t="n">
        <f aca="false">IF(B37=0,0,F37*Calculator!$C$24)</f>
        <v>2867.56928075706</v>
      </c>
      <c r="H37" s="40" t="n">
        <f aca="false">IF(B37=0,0,(Calculator!$C$35*12)*(1+Calculator!$C$40)^(B37-1))</f>
        <v>21247.3228612285</v>
      </c>
      <c r="I37" s="40" t="n">
        <f aca="false">IF(B37=0,0,(F37-G37)-H37)</f>
        <v>33236.4934731556</v>
      </c>
      <c r="J37" s="40" t="n">
        <f aca="false">IF(B37=0,0,IF(B37&lt;=Calculator!$C$18,Calculator!$C$19*12,0))</f>
        <v>16636.5411769747</v>
      </c>
      <c r="K37" s="44" t="n">
        <f aca="false">IF(B37=0,0,I37-J37)</f>
        <v>16599.9522961809</v>
      </c>
      <c r="L37" s="44" t="n">
        <f aca="false">L36+K37</f>
        <v>255638.014175643</v>
      </c>
      <c r="M37" s="44" t="str">
        <f aca="false">IF(B37&gt;Calculator!$C$41,"",IF(B37=0,-Calculator!$F$12,IF(B37=Calculator!$C$41,K37+(C37*(1-Calculator!$C$42)-D37),K37)))</f>
        <v/>
      </c>
      <c r="N37" s="5"/>
    </row>
    <row r="38" customFormat="false" ht="13.5" hidden="false" customHeight="true" outlineLevel="0" collapsed="false">
      <c r="A38" s="5"/>
      <c r="B38" s="41" t="n">
        <v>29</v>
      </c>
      <c r="C38" s="43" t="n">
        <f aca="false">Calculator!$C$9*(1+Calculator!$C$38)^B38</f>
        <v>671621.169212674</v>
      </c>
      <c r="D38" s="43" t="n">
        <f aca="false">IF(B38=0,Calculator!$C$16,IF(Calculator!$C$17=0,MAX(0,Calculator!$C$16-Calculator!$C$19*B38*12),MAX(0,Calculator!$C$16*(1+Calculator!$C$17/12)^(B38*12)-Calculator!$C$19*((1+Calculator!$C$17/12)^(B38*12)-1)/(Calculator!$C$17/12))))</f>
        <v>16043.9039801187</v>
      </c>
      <c r="E38" s="43" t="n">
        <f aca="false">C38-D38</f>
        <v>655577.265232555</v>
      </c>
      <c r="F38" s="43" t="n">
        <f aca="false">IF(B38=0,0,(Calculator!$C$22+Calculator!$C$23)*12*(1+Calculator!$C$39)^(B38-1))</f>
        <v>58498.413327444</v>
      </c>
      <c r="G38" s="43" t="n">
        <f aca="false">IF(B38=0,0,F38*Calculator!$C$24)</f>
        <v>2924.9206663722</v>
      </c>
      <c r="H38" s="43" t="n">
        <f aca="false">IF(B38=0,0,(Calculator!$C$35*12)*(1+Calculator!$C$40)^(B38-1))</f>
        <v>21672.2693184531</v>
      </c>
      <c r="I38" s="43" t="n">
        <f aca="false">IF(B38=0,0,(F38-G38)-H38)</f>
        <v>33901.2233426187</v>
      </c>
      <c r="J38" s="43" t="n">
        <f aca="false">IF(B38=0,0,IF(B38&lt;=Calculator!$C$18,Calculator!$C$19*12,0))</f>
        <v>16636.5411769747</v>
      </c>
      <c r="K38" s="45" t="n">
        <f aca="false">IF(B38=0,0,I38-J38)</f>
        <v>17264.682165644</v>
      </c>
      <c r="L38" s="45" t="n">
        <f aca="false">L37+K38</f>
        <v>272902.696341287</v>
      </c>
      <c r="M38" s="45" t="str">
        <f aca="false">IF(B38&gt;Calculator!$C$41,"",IF(B38=0,-Calculator!$F$12,IF(B38=Calculator!$C$41,K38+(C38*(1-Calculator!$C$42)-D38),K38)))</f>
        <v/>
      </c>
      <c r="N38" s="5"/>
    </row>
    <row r="39" customFormat="false" ht="13.5" hidden="false" customHeight="true" outlineLevel="0" collapsed="false">
      <c r="A39" s="5"/>
      <c r="B39" s="38" t="n">
        <v>30</v>
      </c>
      <c r="C39" s="40" t="n">
        <f aca="false">Calculator!$C$9*(1+Calculator!$C$38)^B39</f>
        <v>691769.804289054</v>
      </c>
      <c r="D39" s="40" t="n">
        <f aca="false">IF(B39=0,Calculator!$C$16,IF(Calculator!$C$17=0,MAX(0,Calculator!$C$16-Calculator!$C$19*B39*12),MAX(0,Calculator!$C$16*(1+Calculator!$C$17/12)^(B39*12)-Calculator!$C$19*((1+Calculator!$C$17/12)^(B39*12)-1)/(Calculator!$C$17/12))))</f>
        <v>0</v>
      </c>
      <c r="E39" s="40" t="n">
        <f aca="false">C39-D39</f>
        <v>691769.804289054</v>
      </c>
      <c r="F39" s="40" t="n">
        <f aca="false">IF(B39=0,0,(Calculator!$C$22+Calculator!$C$23)*12*(1+Calculator!$C$39)^(B39-1))</f>
        <v>59668.3815939929</v>
      </c>
      <c r="G39" s="40" t="n">
        <f aca="false">IF(B39=0,0,F39*Calculator!$C$24)</f>
        <v>2983.41907969964</v>
      </c>
      <c r="H39" s="40" t="n">
        <f aca="false">IF(B39=0,0,(Calculator!$C$35*12)*(1+Calculator!$C$40)^(B39-1))</f>
        <v>22105.7147048221</v>
      </c>
      <c r="I39" s="40" t="n">
        <f aca="false">IF(B39=0,0,(F39-G39)-H39)</f>
        <v>34579.2478094711</v>
      </c>
      <c r="J39" s="40" t="n">
        <f aca="false">IF(B39=0,0,IF(B39&lt;=Calculator!$C$18,Calculator!$C$19*12,0))</f>
        <v>16636.5411769747</v>
      </c>
      <c r="K39" s="44" t="n">
        <f aca="false">IF(B39=0,0,I39-J39)</f>
        <v>17942.7066324964</v>
      </c>
      <c r="L39" s="44" t="n">
        <f aca="false">L38+K39</f>
        <v>290845.402973784</v>
      </c>
      <c r="M39" s="44" t="str">
        <f aca="false">IF(B39&gt;Calculator!$C$41,"",IF(B39=0,-Calculator!$F$12,IF(B39=Calculator!$C$41,K39+(C39*(1-Calculator!$C$42)-D39),K39)))</f>
        <v/>
      </c>
      <c r="N39" s="5"/>
    </row>
    <row r="40" customFormat="false" ht="1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customFormat="false" ht="1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customFormat="false" ht="19.5" hidden="false" customHeight="true" outlineLevel="0" collapsed="false">
      <c r="A42" s="5"/>
      <c r="B42" s="7" t="s">
        <v>115</v>
      </c>
      <c r="C42" s="7"/>
      <c r="D42" s="7"/>
      <c r="E42" s="7"/>
      <c r="F42" s="5"/>
      <c r="G42" s="5"/>
      <c r="H42" s="5"/>
      <c r="I42" s="5"/>
      <c r="J42" s="5"/>
      <c r="K42" s="5"/>
      <c r="L42" s="5"/>
      <c r="M42" s="5"/>
      <c r="N42" s="5"/>
    </row>
    <row r="43" customFormat="false" ht="18" hidden="false" customHeight="true" outlineLevel="0" collapsed="false">
      <c r="A43" s="5"/>
      <c r="B43" s="8" t="s">
        <v>116</v>
      </c>
      <c r="C43" s="17" t="n">
        <f aca="false">INDEX(C9:C39,Calculator!C41+1)</f>
        <v>383016.168113075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customFormat="false" ht="18" hidden="false" customHeight="true" outlineLevel="0" collapsed="false">
      <c r="A44" s="5"/>
      <c r="B44" s="8" t="s">
        <v>117</v>
      </c>
      <c r="C44" s="17" t="n">
        <f aca="false">INDEX(D9:D39,Calculator!C41+1)</f>
        <v>182330.885419811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customFormat="false" ht="18" hidden="false" customHeight="true" outlineLevel="0" collapsed="false">
      <c r="A45" s="5"/>
      <c r="B45" s="8" t="s">
        <v>118</v>
      </c>
      <c r="C45" s="17" t="n">
        <f aca="false">C43-C44</f>
        <v>200685.282693263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customFormat="false" ht="18" hidden="false" customHeight="true" outlineLevel="0" collapsed="false">
      <c r="A46" s="5"/>
      <c r="B46" s="8" t="s">
        <v>119</v>
      </c>
      <c r="C46" s="17" t="n">
        <f aca="false">C43*(1-Calculator!C42)-C44</f>
        <v>173874.150925348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customFormat="false" ht="18" hidden="false" customHeight="true" outlineLevel="0" collapsed="false">
      <c r="A47" s="5"/>
      <c r="B47" s="8" t="s">
        <v>120</v>
      </c>
      <c r="C47" s="46" t="n">
        <f aca="false">INDEX(L9:L39,Calculator!C41+1)</f>
        <v>46847.5555371483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customFormat="false" ht="18" hidden="false" customHeight="true" outlineLevel="0" collapsed="false">
      <c r="A48" s="5"/>
      <c r="B48" s="8" t="s">
        <v>121</v>
      </c>
      <c r="C48" s="17" t="n">
        <f aca="false">Calculator!C16-INDEX(D9:D39,2)</f>
        <v>2278.03646658594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customFormat="false" ht="18" hidden="false" customHeight="true" outlineLevel="0" collapsed="false">
      <c r="A49" s="5"/>
      <c r="B49" s="8" t="s">
        <v>67</v>
      </c>
      <c r="C49" s="46" t="n">
        <f aca="false">C47+C46-Calculator!F12</f>
        <v>135921.706462496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customFormat="false" ht="18" hidden="false" customHeight="true" outlineLevel="0" collapsed="false">
      <c r="A50" s="5"/>
      <c r="B50" s="8" t="s">
        <v>122</v>
      </c>
      <c r="C50" s="47" t="n">
        <f aca="false">IFERROR(C49/Calculator!F12/Calculator!C41,"n/a")</f>
        <v>0.160285031205774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customFormat="false" ht="18" hidden="false" customHeight="true" outlineLevel="0" collapsed="false">
      <c r="A51" s="5"/>
      <c r="B51" s="8" t="s">
        <v>73</v>
      </c>
      <c r="C51" s="47" t="n">
        <f aca="true">IFERROR(IRR(OFFSET(M9,0,0,Calculator!C41+1,1)),"n/a")</f>
        <v>0.112895801460272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customFormat="false" ht="1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customFormat="false" ht="1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customFormat="false" ht="1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customFormat="false" ht="1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customFormat="false" ht="15" hidden="false" customHeight="fals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customFormat="false" ht="15" hidden="false" customHeight="fals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customFormat="false" ht="15" hidden="false" customHeight="fals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customFormat="false" ht="15" hidden="false" customHeight="fals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customFormat="false" ht="15" hidden="false" customHeight="fals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customFormat="false" ht="15" hidden="false" customHeight="fals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customFormat="false" ht="15" hidden="false" customHeight="fals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customFormat="false" ht="15" hidden="false" customHeight="fals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customFormat="false" ht="15" hidden="false" customHeight="fals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customFormat="false" ht="15" hidden="false" customHeight="fals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customFormat="false" ht="15" hidden="false" customHeight="fals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customFormat="false" ht="15" hidden="false" customHeight="fals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customFormat="false" ht="15" hidden="false" customHeight="fals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customFormat="false" ht="15" hidden="false" customHeight="fals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customFormat="false" ht="15" hidden="false" customHeight="fals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customFormat="false" ht="15" hidden="false" customHeight="fals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customFormat="false" ht="15" hidden="false" customHeight="fals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customFormat="false" ht="4.5" hidden="false" customHeight="true" outlineLevel="0" collapsed="false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5"/>
    </row>
    <row r="74" customFormat="false" ht="13.5" hidden="false" customHeight="true" outlineLevel="0" collapsed="false">
      <c r="A74" s="5"/>
      <c r="B74" s="30" t="s">
        <v>102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5"/>
    </row>
    <row r="75" customFormat="false" ht="15" hidden="false" customHeight="false" outlineLevel="0" collapsed="false">
      <c r="A75" s="5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5"/>
    </row>
    <row r="76" customFormat="false" ht="15" hidden="false" customHeight="fals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customFormat="false" ht="15" hidden="false" customHeight="fals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customFormat="false" ht="15" hidden="false" customHeight="fals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customFormat="false" ht="15" hidden="false" customHeight="fals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customFormat="false" ht="15" hidden="false" customHeight="fals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</sheetData>
  <mergeCells count="7">
    <mergeCell ref="A1:M1"/>
    <mergeCell ref="A2:M2"/>
    <mergeCell ref="A3:M3"/>
    <mergeCell ref="A4:M4"/>
    <mergeCell ref="B6:M6"/>
    <mergeCell ref="B42:E42"/>
    <mergeCell ref="B74:M75"/>
  </mergeCells>
  <conditionalFormatting sqref="B9:M39">
    <cfRule type="expression" priority="2" aboveAverage="0" equalAverage="0" bottom="0" percent="0" rank="0" text="" dxfId="0">
      <formula>$B9=Calculator!$C$41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2026-06-11T19:53:50Z</dcterms:created>
  <dc:creator>openpyxl</dc:creator>
  <dc:description/>
  <dc:language>en-US</dc:language>
  <cp:lastModifiedBy/>
  <dcterms:modified xsi:type="dcterms:W3CDTF">2026-06-11T19:53:52Z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